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521" windowWidth="15480" windowHeight="8235" tabRatio="325" activeTab="2"/>
  </bookViews>
  <sheets>
    <sheet name="Dochody " sheetId="1" r:id="rId1"/>
    <sheet name="wydatki" sheetId="2" r:id="rId2"/>
    <sheet name="inwestycje" sheetId="3" r:id="rId3"/>
  </sheets>
  <definedNames>
    <definedName name="Excel_BuiltIn_Print_Area_1_1">#REF!</definedName>
    <definedName name="Excel_BuiltIn_Print_Area_1_1_1">#REF!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D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<sst xmlns="http://schemas.openxmlformats.org/spreadsheetml/2006/main" count="959" uniqueCount="379">
  <si>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</si>
  <si>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</si>
  <si>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</si>
  <si>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</si>
  <si>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</si>
  <si>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</si>
  <si>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</si>
  <si>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</si>
  <si>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</si>
  <si>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</si>
  <si>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</si>
  <si>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</si>
  <si>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</si>
  <si>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świadczenia społeczne</t>
  </si>
  <si>
    <t>zakup usług pozostałych</t>
  </si>
  <si>
    <t xml:space="preserve">600 </t>
  </si>
  <si>
    <t>Transport i łączność</t>
  </si>
  <si>
    <t xml:space="preserve">60095 </t>
  </si>
  <si>
    <t>wynagrodzenia bezosobowe</t>
  </si>
  <si>
    <t>zakup materiałów i wyposażenia</t>
  </si>
  <si>
    <t>zakup usług remontowych</t>
  </si>
  <si>
    <t>wydatki inwestycyjne jednostek budżetowych</t>
  </si>
  <si>
    <t>Gospodarka mieszkaniowa</t>
  </si>
  <si>
    <t>Gospodarka gruntami i nieruchomościami</t>
  </si>
  <si>
    <t>wynagrodzenie bezosobowe</t>
  </si>
  <si>
    <t>różne opłaty i składki</t>
  </si>
  <si>
    <t>podatek towarów i usług (vat)</t>
  </si>
  <si>
    <t>kary i odszkodowania wypłacane na rzecz osób fizycznych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</si>
  <si>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</si>
  <si>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</si>
  <si>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</si>
  <si>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</si>
  <si>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</si>
  <si>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</si>
  <si>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</si>
  <si>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</si>
  <si>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</si>
  <si>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Plan zagospodarowania przestrzennego</t>
  </si>
  <si>
    <t>4170</t>
  </si>
  <si>
    <t xml:space="preserve">4300 </t>
  </si>
  <si>
    <t xml:space="preserve">4430 </t>
  </si>
  <si>
    <t>Opracowania geodezyjne i kartograficzne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</si>
  <si>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</si>
  <si>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</si>
  <si>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</si>
  <si>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</si>
  <si>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</si>
  <si>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</si>
  <si>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</si>
  <si>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</si>
  <si>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</si>
  <si>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</si>
  <si>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</si>
  <si>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</si>
  <si>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</si>
  <si>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</si>
  <si>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</si>
  <si>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</si>
  <si>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</si>
  <si>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</si>
  <si>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</si>
  <si>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</si>
  <si>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 xml:space="preserve">4410 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</si>
  <si>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</si>
  <si>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</si>
  <si>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</si>
  <si>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</si>
  <si>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</si>
  <si>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</si>
  <si>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</si>
  <si>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</si>
  <si>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</si>
  <si>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</si>
  <si>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</si>
  <si>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</si>
  <si>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Rady gmin (miast i miast na prawach powiatu)</t>
  </si>
  <si>
    <t>różne wydatki na rzecz osób fizycznych</t>
  </si>
  <si>
    <t>Urzędy gmin (miast i miast na prawach powiatu)</t>
  </si>
  <si>
    <t>wpłaty na państwowy fundusz rehabilitacji osób niepełnosprawnych</t>
  </si>
  <si>
    <t xml:space="preserve">4440 </t>
  </si>
  <si>
    <t>wydatki na zakupy inwestycyjne jednostek budżetowych</t>
  </si>
  <si>
    <t>0690</t>
  </si>
  <si>
    <t>wpływy z różnych opłat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</si>
  <si>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</si>
  <si>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</si>
  <si>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</si>
  <si>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</si>
  <si>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Zakup usług zdrowotnych</t>
  </si>
  <si>
    <t>Obrona cywilna</t>
  </si>
  <si>
    <t>środki na dofinansowanie własnych zadań bieżących gmin (związków gmin), powiatów (związków powiatów), samorządów województw, pozyskane z innych źródeł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</si>
  <si>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</si>
  <si>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</si>
  <si>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</si>
  <si>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</si>
  <si>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</si>
  <si>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</si>
  <si>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</si>
  <si>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</si>
  <si>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</si>
  <si>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</si>
  <si>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</si>
  <si>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</si>
  <si>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</si>
  <si>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</si>
  <si>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</si>
  <si>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</si>
  <si>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</si>
  <si>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</si>
  <si>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</si>
  <si>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</si>
  <si>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</si>
  <si>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</si>
  <si>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</si>
  <si>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</si>
  <si>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</si>
  <si>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</si>
  <si>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</si>
  <si>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</si>
  <si>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</si>
  <si>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</si>
  <si>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</si>
  <si>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</si>
  <si>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</si>
  <si>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</si>
  <si>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</si>
  <si>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</si>
  <si>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</si>
  <si>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</si>
  <si>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</si>
  <si>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</si>
  <si>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</si>
  <si>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</si>
  <si>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</si>
  <si>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</si>
  <si>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</si>
  <si>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</si>
  <si>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</si>
  <si>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</si>
  <si>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Rezerwy ogólne i celowe</t>
  </si>
  <si>
    <t>4810</t>
  </si>
  <si>
    <t xml:space="preserve">rezerwy 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</si>
  <si>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</si>
  <si>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</si>
  <si>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</si>
  <si>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</si>
  <si>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>3020</t>
  </si>
  <si>
    <t xml:space="preserve">4010 </t>
  </si>
  <si>
    <t xml:space="preserve">4040 </t>
  </si>
  <si>
    <t xml:space="preserve">4110 </t>
  </si>
  <si>
    <t xml:space="preserve">4120 </t>
  </si>
  <si>
    <t xml:space="preserve">4210 </t>
  </si>
  <si>
    <t xml:space="preserve">4240 </t>
  </si>
  <si>
    <t>zakup pomocy naukowych, dydaktycznych i książek</t>
  </si>
  <si>
    <t xml:space="preserve">4260 </t>
  </si>
  <si>
    <t xml:space="preserve">4270 </t>
  </si>
  <si>
    <t>4280</t>
  </si>
  <si>
    <t>Odziały przedszkolne w szkołach podstawowych</t>
  </si>
  <si>
    <t xml:space="preserve">Przedszkola </t>
  </si>
  <si>
    <t>zakup usług dostępu do sieci internet</t>
  </si>
  <si>
    <t>Gimnazja</t>
  </si>
  <si>
    <t xml:space="preserve">2540 </t>
  </si>
  <si>
    <t>dotacja podmiotowa z budżetu dla niepublicznej szkoły lub innej niepublicznej placówki oświatowo-wychowawczej</t>
  </si>
  <si>
    <t>Dowożenie uczniów do szkół</t>
  </si>
  <si>
    <t>Dokształcanie i doskonalenie nauczycieli</t>
  </si>
  <si>
    <t>Ochrona zdrowia</t>
  </si>
  <si>
    <t>Przeciwdziałanie alkoholizmowi</t>
  </si>
  <si>
    <t>zakup środków żywności</t>
  </si>
  <si>
    <t>2010</t>
  </si>
  <si>
    <t>Pomoc społeczna</t>
  </si>
  <si>
    <t>Domy pomocy społecznej</t>
  </si>
  <si>
    <t>4330</t>
  </si>
  <si>
    <t>Zakup usług przez jednostki samorządu terytorialnego od innych jednostek samorządu terytorialnego</t>
  </si>
  <si>
    <t>Świadczenia rodzinne oraz składki na ubezpieczenia emerytalne i rentowe z ubezpieczenia społecznego</t>
  </si>
  <si>
    <t xml:space="preserve">świadczenia społeczne 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</si>
  <si>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</si>
  <si>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</si>
  <si>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</si>
  <si>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Dodatki mieszkaniowe</t>
  </si>
  <si>
    <t>Ośrodki pomocy społecznej</t>
  </si>
  <si>
    <t>4140</t>
  </si>
  <si>
    <t>Opłata z tytułu zakupu usług telekomunikacyjnych telefonii komórkowej</t>
  </si>
  <si>
    <t>2030</t>
  </si>
  <si>
    <t>Edukacyjna opieka wychowawcza</t>
  </si>
  <si>
    <t>Świetlice szkolne</t>
  </si>
  <si>
    <t>Pomoc materialna dla ucznia</t>
  </si>
  <si>
    <t>Gospodarka komunalna i ochrona środowiska</t>
  </si>
  <si>
    <t>Gospodarka odpadami</t>
  </si>
  <si>
    <t>Oświetlenie ulic, placów i dróg</t>
  </si>
  <si>
    <t>Kultura i ochrona dziedzictwa narodowego</t>
  </si>
  <si>
    <t>Domy i ośrodki kultury, świetlice i kluby</t>
  </si>
  <si>
    <t>Kultura fizyczna i sport</t>
  </si>
  <si>
    <t>dotacja celowa z budżetu na finansowanie lub dofinansowanie zadań zleconych do realizacji stowarzyszeniom</t>
  </si>
  <si>
    <t>Razem</t>
  </si>
  <si>
    <t>Drogi publiczne gminne</t>
  </si>
  <si>
    <t>4210</t>
  </si>
  <si>
    <t>6050</t>
  </si>
  <si>
    <t>4430</t>
  </si>
  <si>
    <t>Informatyka</t>
  </si>
  <si>
    <t>Pozostałe zadania w zakresie polityki społecznej</t>
  </si>
  <si>
    <t>zwrot dotacji wykorzystanych niezgodnie z przeznaczeniem lub pobranych w nadmiernej wysokości</t>
  </si>
  <si>
    <t>Gospodarka ściekowa i ochrona wód</t>
  </si>
  <si>
    <t>Oczyszczanie miast i wsi</t>
  </si>
  <si>
    <t>Utrzymanie zieleni w miastach i gminach</t>
  </si>
  <si>
    <t>wydatki na zakup i objęcie akcji, wniesienie wkładów do spółek prawa handlowego oraz na uzupełnienie funduszy statutowych banków państwowych i innych instytucji finansowych</t>
  </si>
  <si>
    <t>dotacja podmiotowa z budżetu dla samorządowej instytucji kultury</t>
  </si>
  <si>
    <t>Biblioteki</t>
  </si>
  <si>
    <t>Instytucje kultury fizycznej</t>
  </si>
  <si>
    <t>opłaty z tytułu zakupu usług telekomunikacyjnych  telefonii stacjonarnej</t>
  </si>
  <si>
    <t>opłaty na rzecz budżetów jednostek samorządu terytorialnego</t>
  </si>
  <si>
    <t>4410</t>
  </si>
  <si>
    <t>odsetkiod dotacji wykorzystanych niezgodnie z przeznaczeniem lub pobranych w nadmiernej wysokości</t>
  </si>
  <si>
    <t>dotacje rozwojowe oraz środki na finansowanie Wspólnej Poltyki Rolnej</t>
  </si>
  <si>
    <t xml:space="preserve">   </t>
  </si>
  <si>
    <t>Plan po zmianach</t>
  </si>
  <si>
    <t>0760</t>
  </si>
  <si>
    <t xml:space="preserve">Wpływy z tyt.przekształcenia prawa użytkowania wieczystego przysługującego osobom fizycznym w prawo własności </t>
  </si>
  <si>
    <t>01095</t>
  </si>
  <si>
    <t>opłaty na rzecz budżetów j.s.t.</t>
  </si>
  <si>
    <t>inne formy pomocy dla uczniów</t>
  </si>
  <si>
    <t>stypendia  dla uczniów</t>
  </si>
  <si>
    <t>Podróże służbowe krajowe</t>
  </si>
  <si>
    <t>8020</t>
  </si>
  <si>
    <t>0740</t>
  </si>
  <si>
    <t>Promocja jednostek samorządu terytorialnego</t>
  </si>
  <si>
    <t>Rozliczenia z tytułu poręczeń i gwarancji udzielonych przez Skarb Państwa lub jednostkę samorządu terytorialnego</t>
  </si>
  <si>
    <t>Zwalczanie narkomanii</t>
  </si>
  <si>
    <t>Usługi opiekuńcze i specjalistyczne usługi opiekuńcze</t>
  </si>
  <si>
    <t>Kolonie i obozy oraz inne formy wypoczynku dzieci i młodzieży szkolnej, a także szkolenia młodzieży</t>
  </si>
  <si>
    <t>Ochrona powietrza atmosferycznego i klimatu</t>
  </si>
  <si>
    <t>Pozostałe zadania w zakresie kultury</t>
  </si>
  <si>
    <t>dotacje rozwojowe</t>
  </si>
  <si>
    <t>wpływy z dywidend</t>
  </si>
  <si>
    <t>Dywidendy</t>
  </si>
  <si>
    <t>dotacja celowa na pomoc finansową udzielaną między jednostkami samorządu terytorialnego na dofinansowanie własnych zadań inwestycyjnych i zakupów inwestycyjnych</t>
  </si>
  <si>
    <t>wypłaty z tytułu gwarancji i poręczeń</t>
  </si>
  <si>
    <t>pokrycie ujemnego wyniku finansowego i przejętych zobowiazań po likwidowanych i przekształcanych jednostkach zaliczanych do sektora finansów publicznych</t>
  </si>
  <si>
    <t>Wykonanie planu dochodów budżetowych w układzie tabelarycznym</t>
  </si>
  <si>
    <t>Dział</t>
  </si>
  <si>
    <t>Rozdział</t>
  </si>
  <si>
    <t>% wykonania</t>
  </si>
  <si>
    <t>Należności wymagalne</t>
  </si>
  <si>
    <t>Wykonanie planu wydatków budżetowych w układzie tabelarycznym</t>
  </si>
  <si>
    <t>dotacje celowe otrzyamne z budżetu państwa na realizację inwestycji i zakupów inwestycyjnych własnych gmin (związków gmin)</t>
  </si>
  <si>
    <t>dotacje celowe otrzymane ze środków specjalnych na finansowanie lub dofinansowanie zadań zleconych z zakresu działalnosci bieżącej</t>
  </si>
  <si>
    <t>Wybory Prezydenta Rzeczpospolitej</t>
  </si>
  <si>
    <t>wpływy z tytułu pomocy finansowej udzielanej między jednostkami samorządu terytorialnego na dofinansowanie własnych zadań bieżacych</t>
  </si>
  <si>
    <t>6300</t>
  </si>
  <si>
    <t>dotacje celowe otrzymane z budżetu państwa na realizację własnych zadań bieżących gmin (związków gmin)</t>
  </si>
  <si>
    <t>wpływy z tytułu pomocy finansowej udzielanej między jednostkami samorzadu terytorialnego na dofiansowanie własnych zadań inwestycyjnych i zakupów inwestycyjnych</t>
  </si>
  <si>
    <t xml:space="preserve">dotacje celowe otrzyamane zgminy na zadania bieżące reaslizowane na podstawie porozumień </t>
  </si>
  <si>
    <t>0980</t>
  </si>
  <si>
    <t>wplywy z tytułu zwrotów wypłaconych swiadczeń z funduszu al.;imentacyjnego</t>
  </si>
  <si>
    <t>Zasiłki stałe</t>
  </si>
  <si>
    <t xml:space="preserve">dotacje celowe w ramach programów finansowych z udziałem środków europejskich </t>
  </si>
  <si>
    <t>dotacje otrzymane z funduszy celowych na realizację zadań bieżacych jednostek sektora finansów publicznych</t>
  </si>
  <si>
    <t>Wpływy i wydatki związane z gromadzeniem środków z opłat i kar za korzystanie ze środowiska</t>
  </si>
  <si>
    <t>2440</t>
  </si>
  <si>
    <t>wpływy z tytułu pomocy finansowej udzielanej między jednostkami samorządu terytorialnego na dofinasowanie własnych zadań inwestycyjnych i zakupów inwestycyjnych</t>
  </si>
  <si>
    <t>dotacje celowe otrzymane z budżetu państwa na realizacę inwestycji i zakupów inwestycyjnych własnych gmin</t>
  </si>
  <si>
    <t>Obiekty sportowe</t>
  </si>
  <si>
    <t>Zobowiązania wymagalne</t>
  </si>
  <si>
    <t>70001</t>
  </si>
  <si>
    <t>6060</t>
  </si>
  <si>
    <t xml:space="preserve">                                                                                </t>
  </si>
  <si>
    <t>Wybory Prezydenta Rzeczposopolitej</t>
  </si>
  <si>
    <t>Komendy Powiatowe Policji</t>
  </si>
  <si>
    <t>Wpłaty od jednostek na fundusz celowy</t>
  </si>
  <si>
    <t>dotacja podmiotowa z budzetu dla niepublicznej szkoły lub innej placówki oswiatowo-wychowawczej</t>
  </si>
  <si>
    <t>nagrody i wydatki niezaliczane do wynagrodzeń</t>
  </si>
  <si>
    <t>wydatki na pomoc finansową udzielaną między jednostkami samorządu terytorialnego na dofinansowanie własnych zadań bieżących</t>
  </si>
  <si>
    <t>zakup materialów i wyposażenia</t>
  </si>
  <si>
    <t>oplata z tytułu zakupu usług telekomunikacyjnych</t>
  </si>
  <si>
    <t>dotacja celowa z budżetu na finasowanie lub dofinasowanie zadańzleconych do realizacji stowarzyszeniom</t>
  </si>
  <si>
    <t>inwestycje</t>
  </si>
  <si>
    <t>wynagrodzenia</t>
  </si>
  <si>
    <t>minus wyn. Zlecone bez 751</t>
  </si>
  <si>
    <t>wynagrodznia</t>
  </si>
  <si>
    <t>dotacja z budżetu dla zakladu budżetowego i gospodrstwa pomocniczego na pierwsze wyposażenie w środki obrotowe</t>
  </si>
  <si>
    <t>dotacja przedmiotowa z budżetu dla zakladu budzetowego</t>
  </si>
  <si>
    <t>dotacje celowe z budzetu na finansowanie lub dofinansowanie kosztów realizacji inwestycji i zakupów  inwestycyjnych zakladów budzetowych</t>
  </si>
  <si>
    <t>Lp.</t>
  </si>
  <si>
    <t>Rozdz</t>
  </si>
  <si>
    <t>§**</t>
  </si>
  <si>
    <t>Nazwa zadania inwestycyjnego</t>
  </si>
  <si>
    <t>Łączne koszty finansowe</t>
  </si>
  <si>
    <t>z budżetu</t>
  </si>
  <si>
    <t>środki wymienione
w art. 5 ust. 1 pkt 2 i 3 u.f.p.</t>
  </si>
  <si>
    <t>Udział w budowie obwodnicy miasta</t>
  </si>
  <si>
    <t>Przygotowanie nowych inwestycji drogowych</t>
  </si>
  <si>
    <t xml:space="preserve">  </t>
  </si>
  <si>
    <t>Ogółem</t>
  </si>
  <si>
    <t>Planowane wydatki w 2010 r.</t>
  </si>
  <si>
    <t>Objaśnienia dotyczace realizacji zadania</t>
  </si>
  <si>
    <t>Budowa małej obwodnicy miasta</t>
  </si>
  <si>
    <t>w kolejnych latach dofinansowanie z RPO</t>
  </si>
  <si>
    <t>Modernizacja odcinak ulicy Komunalnej II etap</t>
  </si>
  <si>
    <t>Przebudowa odcinka ulicy Spółdzielczej</t>
  </si>
  <si>
    <t>Wydział Gospodrki Komunalnej</t>
  </si>
  <si>
    <t>Modernizacja ulicy Różyckiego</t>
  </si>
  <si>
    <t>Przebudowa ulicy Bocznej I etap</t>
  </si>
  <si>
    <t>Przebudowa odcinka ulicy Klonowej i Modrzewiowej</t>
  </si>
  <si>
    <t>udział miasta  wynosi 40% wkladu własnego (Koordynator Starostwo Powiatowe)</t>
  </si>
  <si>
    <t>Odbudowa budynku wielorodzinnego przy ulicy Komunalnej 2 w Lipnie</t>
  </si>
  <si>
    <t>Wykup działek</t>
  </si>
  <si>
    <t>Adaptacja i pozyskanie lokali na cele socjalne, budowa budynku socjalnego</t>
  </si>
  <si>
    <t>Realizacja projektu Infostrada Pomorza i Kujaw</t>
  </si>
  <si>
    <t>50% środki z RPO</t>
  </si>
  <si>
    <t>Zakup systemu klimatyzacji wraz z montażem</t>
  </si>
  <si>
    <t>Wydział Organizacyjny</t>
  </si>
  <si>
    <t>Zakup VULCAN dla Oswiaty z wdrożeniem,</t>
  </si>
  <si>
    <t>Wydział Administracyjny</t>
  </si>
  <si>
    <t>Zakup serwera w urzędzie miejskim</t>
  </si>
  <si>
    <t>Wykonanie wydzielonej dla komputerów instalacji elektrycznej</t>
  </si>
  <si>
    <t>Zakup 1 skutera dla Powiatowej Komendy policji w Lipnie</t>
  </si>
  <si>
    <t>Urzad Miejski</t>
  </si>
  <si>
    <t>Zakup systemu monitoringu dla KP Policji w Lipnie</t>
  </si>
  <si>
    <t>Stanowisko ds.. Obronnych</t>
  </si>
  <si>
    <t>Zakup tablic interaktywnych dla szkoł</t>
  </si>
  <si>
    <t>Wydział Administracyjny (25% wkladu wlasnego dp projektu UE)</t>
  </si>
  <si>
    <t>Budowa placów zabaw w miescie</t>
  </si>
  <si>
    <t>WA/WGK</t>
  </si>
  <si>
    <t>Budowa bieżni wokół boiska wielofunkcyjnego prz Szkole Podst. Nr 3</t>
  </si>
  <si>
    <t>30% do 84.000,- z Urzędu Marszałkowskiego</t>
  </si>
  <si>
    <t>Przygotowanie nowych inwestycji oświatowych</t>
  </si>
  <si>
    <t>WGK</t>
  </si>
  <si>
    <t>Projekt POKL</t>
  </si>
  <si>
    <t>Budowa kanlizacji deszczowej na ulicy Okrzei II etap</t>
  </si>
  <si>
    <t>Przygotowanie nowych inwestycji</t>
  </si>
  <si>
    <t>Budowa lini oswietleniowej przy ulicy Lesnej</t>
  </si>
  <si>
    <t>Usuwanie abestu w przedszkolu Nr4</t>
  </si>
  <si>
    <t>Budowa kanlizacji deszczowej przy ulicy Polnej</t>
  </si>
  <si>
    <t>Wykonanie projektu sieci kanalizacji sanitarnej i deszczowej wzdłuż ul. Włocławskiej</t>
  </si>
  <si>
    <t>Wymiana pokrycia dachowego z azbestu w Przedszkolu Nr3</t>
  </si>
  <si>
    <t>Przebudowa Kanlizacji w ulicy Piłsudskiego</t>
  </si>
  <si>
    <t>Rekultywacja skladowiska odpadów I etap</t>
  </si>
  <si>
    <t>85% z EFRR    WGK</t>
  </si>
  <si>
    <t>Wklad pienieżny do społki miejskiej PUK Sp. z o.o.</t>
  </si>
  <si>
    <t>Rewiatalizacja ulicy Piłsudskiego w Lipnie</t>
  </si>
  <si>
    <t>Moje boisko ORLIK 2012</t>
  </si>
  <si>
    <r>
      <t xml:space="preserve">                  </t>
    </r>
    <r>
      <rPr>
        <sz val="8"/>
        <color indexed="10"/>
        <rFont val="Arial"/>
        <family val="2"/>
      </rPr>
      <t xml:space="preserve">           </t>
    </r>
  </si>
  <si>
    <t>Dotacja inwestycyjna dla ZGM w Lipnie</t>
  </si>
  <si>
    <t>Wykonanie zadań inwestycyjnych na  dzień 31 grudnia 2010 r.</t>
  </si>
  <si>
    <t>Wykonanie na dzień 31.12. 2010r. w tym:</t>
  </si>
  <si>
    <t>Razem wykonanie na dzień 31.12.2010 r.</t>
  </si>
  <si>
    <t>Wykonanie 31.12.2010</t>
  </si>
  <si>
    <t>6207</t>
  </si>
  <si>
    <t>2320</t>
  </si>
  <si>
    <t>2710</t>
  </si>
  <si>
    <t>3040</t>
  </si>
  <si>
    <t>4110</t>
  </si>
  <si>
    <t>4120</t>
  </si>
  <si>
    <t>rózne opłaty i składki</t>
  </si>
  <si>
    <t>Modernizacja drogi gminnej Nr 171105 C Plac 11-go Listopada</t>
  </si>
  <si>
    <t>Przebudowa ulicy Bocznej  II etap</t>
  </si>
  <si>
    <t>Zakup komputera z oprogramowaniem</t>
  </si>
  <si>
    <t>Zakup syren alarmowych dla OSP</t>
  </si>
  <si>
    <t>Zakup mebli do pokoju Projektu POKL</t>
  </si>
  <si>
    <t>Rewitalizacja miasta . Przywrócenie historycznego znaczenia Placu Dekerta</t>
  </si>
  <si>
    <t>Rewitalizacja  klasycystycznego budynku ratusza miejskiego</t>
  </si>
  <si>
    <t>Pozostałe Projekty rewitalizacyjne        ( MCK;Bulwary)</t>
  </si>
  <si>
    <t>Wydatki niewygasające  64.500 zł</t>
  </si>
  <si>
    <t>38a</t>
  </si>
  <si>
    <t>38b</t>
  </si>
  <si>
    <t>38c</t>
  </si>
  <si>
    <t>środki pochodzące
z innych  źródeł*    dotacje, NPPDL</t>
  </si>
  <si>
    <t xml:space="preserve">50% dofinansowanie z budżetu państwa  </t>
  </si>
  <si>
    <t>Plan:         350.000,- własne  333.000,- B P        333.000,- W K-P</t>
  </si>
  <si>
    <t>Koszty postępowania sądowego i prokuratorskiego</t>
  </si>
  <si>
    <t>Dotacja celowa na pomoc finansową udzielaną  między jst na dofinansowanie własnych zadań bieżących</t>
  </si>
  <si>
    <t>Nagrody o charakterze szczególnym nie zaliczone do wynagrodzeń</t>
  </si>
  <si>
    <t>Spis powszechny i inne</t>
  </si>
  <si>
    <t>Wybory do rad gmin, rad powiatów i sejmików woj., wybory wójtów, burmistrzów i prezydentów miast</t>
  </si>
  <si>
    <t>Załącznik nr 1                                        do sprawozdania z wykonania budżetu za  2010r</t>
  </si>
  <si>
    <t>Lipno, dnia 29 marca 2011r.</t>
  </si>
  <si>
    <t>Załącznik nr 2 do sprawozdania                                                          z wykonania budżetu za 2010r</t>
  </si>
  <si>
    <t>Załącznik Nr 3a                                                           do  sprawozdania z wykonania budżetu za 2010 rok</t>
  </si>
  <si>
    <t>Lipno, dnia  29 marzec 2011r.</t>
  </si>
  <si>
    <t>Lipno, dnia 29 marzec 2011 r.</t>
  </si>
  <si>
    <t>Wykonanie zadań inwestycyjnych stanowi 90,96% wielkości zaplanowanej, z czego 5.280.174,75 zł ( kol. 9)ze środków  własnych budżetu;   564.535,79 zł -z dofinansowania UE ( kol. 10), natomiast 1.002.644,53 z innych źródeł ( dotacja Marszałka Województwa ,dotacja z Budżetu Państwa w ramach NPPDL oraz inne ( kol. 11)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</si>
</sst>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  <numFmt numFmtId="166" formatCode="[$-415]d\ mmmm\ yyyy"/>
  </numFmts>
  <fonts count="6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 Black"/>
      <family val="2"/>
    </font>
    <font>
      <b/>
      <u val="single"/>
      <sz val="16"/>
      <color indexed="8"/>
      <name val="Arial Black"/>
      <family val="2"/>
    </font>
    <font>
      <sz val="12"/>
      <color indexed="8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u val="single"/>
      <sz val="10"/>
      <color indexed="8"/>
      <name val="Arial Black"/>
      <family val="2"/>
    </font>
    <font>
      <b/>
      <sz val="7"/>
      <color indexed="8"/>
      <name val="Arial Black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 wrapText="1"/>
    </xf>
    <xf numFmtId="10" fontId="6" fillId="33" borderId="1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vertical="center"/>
    </xf>
    <xf numFmtId="10" fontId="8" fillId="3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10" fontId="6" fillId="0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10" fontId="11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10" fontId="6" fillId="36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10" fontId="12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vertical="center"/>
    </xf>
    <xf numFmtId="4" fontId="6" fillId="35" borderId="12" xfId="0" applyNumberFormat="1" applyFont="1" applyFill="1" applyBorder="1" applyAlignment="1">
      <alignment vertical="center" wrapText="1"/>
    </xf>
    <xf numFmtId="10" fontId="6" fillId="35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/>
    </xf>
    <xf numFmtId="10" fontId="11" fillId="35" borderId="12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4" fontId="11" fillId="35" borderId="12" xfId="0" applyNumberFormat="1" applyFont="1" applyFill="1" applyBorder="1" applyAlignment="1">
      <alignment vertical="center"/>
    </xf>
    <xf numFmtId="4" fontId="11" fillId="35" borderId="12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vertical="center"/>
    </xf>
    <xf numFmtId="49" fontId="11" fillId="35" borderId="12" xfId="0" applyNumberFormat="1" applyFont="1" applyFill="1" applyBorder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 quotePrefix="1">
      <alignment horizontal="center"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4" fontId="11" fillId="35" borderId="12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64" fontId="11" fillId="35" borderId="12" xfId="0" applyNumberFormat="1" applyFont="1" applyFill="1" applyBorder="1" applyAlignment="1" quotePrefix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164" fontId="6" fillId="37" borderId="12" xfId="0" applyNumberFormat="1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vertical="center"/>
    </xf>
    <xf numFmtId="4" fontId="6" fillId="37" borderId="12" xfId="0" applyNumberFormat="1" applyFont="1" applyFill="1" applyBorder="1" applyAlignment="1">
      <alignment vertical="center" wrapText="1"/>
    </xf>
    <xf numFmtId="10" fontId="6" fillId="37" borderId="12" xfId="0" applyNumberFormat="1" applyFont="1" applyFill="1" applyBorder="1" applyAlignment="1">
      <alignment horizontal="righ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164" fontId="6" fillId="38" borderId="12" xfId="0" applyNumberFormat="1" applyFont="1" applyFill="1" applyBorder="1" applyAlignment="1">
      <alignment horizontal="center" vertical="center"/>
    </xf>
    <xf numFmtId="49" fontId="6" fillId="38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left" vertical="center" wrapText="1"/>
    </xf>
    <xf numFmtId="4" fontId="6" fillId="38" borderId="12" xfId="0" applyNumberFormat="1" applyFont="1" applyFill="1" applyBorder="1" applyAlignment="1">
      <alignment vertical="center"/>
    </xf>
    <xf numFmtId="4" fontId="6" fillId="38" borderId="12" xfId="0" applyNumberFormat="1" applyFont="1" applyFill="1" applyBorder="1" applyAlignment="1">
      <alignment vertical="center" wrapText="1"/>
    </xf>
    <xf numFmtId="10" fontId="6" fillId="38" borderId="12" xfId="0" applyNumberFormat="1" applyFont="1" applyFill="1" applyBorder="1" applyAlignment="1">
      <alignment horizontal="right" vertical="center" wrapText="1"/>
    </xf>
    <xf numFmtId="4" fontId="6" fillId="38" borderId="12" xfId="0" applyNumberFormat="1" applyFont="1" applyFill="1" applyBorder="1" applyAlignment="1">
      <alignment horizontal="right" vertical="center"/>
    </xf>
    <xf numFmtId="10" fontId="6" fillId="39" borderId="12" xfId="0" applyNumberFormat="1" applyFont="1" applyFill="1" applyBorder="1" applyAlignment="1">
      <alignment horizontal="right" vertical="center" wrapText="1"/>
    </xf>
    <xf numFmtId="0" fontId="6" fillId="38" borderId="12" xfId="0" applyFont="1" applyFill="1" applyBorder="1" applyAlignment="1">
      <alignment horizontal="center" vertical="center"/>
    </xf>
    <xf numFmtId="164" fontId="10" fillId="40" borderId="12" xfId="0" applyNumberFormat="1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center" vertical="center" wrapText="1"/>
    </xf>
    <xf numFmtId="3" fontId="10" fillId="40" borderId="13" xfId="0" applyNumberFormat="1" applyFont="1" applyFill="1" applyBorder="1" applyAlignment="1">
      <alignment horizontal="center" vertical="center"/>
    </xf>
    <xf numFmtId="10" fontId="10" fillId="40" borderId="13" xfId="0" applyNumberFormat="1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64" fontId="13" fillId="38" borderId="12" xfId="0" applyNumberFormat="1" applyFont="1" applyFill="1" applyBorder="1" applyAlignment="1">
      <alignment horizontal="center" vertical="center"/>
    </xf>
    <xf numFmtId="49" fontId="13" fillId="38" borderId="12" xfId="0" applyNumberFormat="1" applyFont="1" applyFill="1" applyBorder="1" applyAlignment="1">
      <alignment horizontal="center" vertical="center"/>
    </xf>
    <xf numFmtId="0" fontId="13" fillId="38" borderId="12" xfId="0" applyFont="1" applyFill="1" applyBorder="1" applyAlignment="1">
      <alignment horizontal="left" vertical="center" wrapText="1"/>
    </xf>
    <xf numFmtId="4" fontId="13" fillId="38" borderId="12" xfId="0" applyNumberFormat="1" applyFont="1" applyFill="1" applyBorder="1" applyAlignment="1">
      <alignment vertical="center" wrapText="1"/>
    </xf>
    <xf numFmtId="164" fontId="6" fillId="39" borderId="12" xfId="0" applyNumberFormat="1" applyFont="1" applyFill="1" applyBorder="1" applyAlignment="1">
      <alignment horizontal="center" vertical="center" wrapText="1"/>
    </xf>
    <xf numFmtId="164" fontId="6" fillId="39" borderId="12" xfId="0" applyNumberFormat="1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left" vertical="center" wrapText="1"/>
    </xf>
    <xf numFmtId="4" fontId="6" fillId="39" borderId="12" xfId="0" applyNumberFormat="1" applyFont="1" applyFill="1" applyBorder="1" applyAlignment="1">
      <alignment vertical="center" wrapText="1"/>
    </xf>
    <xf numFmtId="4" fontId="6" fillId="37" borderId="12" xfId="0" applyNumberFormat="1" applyFont="1" applyFill="1" applyBorder="1" applyAlignment="1">
      <alignment horizontal="right" vertical="center" wrapText="1"/>
    </xf>
    <xf numFmtId="164" fontId="6" fillId="38" borderId="12" xfId="0" applyNumberFormat="1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vertical="center" wrapText="1"/>
    </xf>
    <xf numFmtId="4" fontId="6" fillId="38" borderId="12" xfId="0" applyNumberFormat="1" applyFont="1" applyFill="1" applyBorder="1" applyAlignment="1">
      <alignment horizontal="right" vertical="center" wrapText="1"/>
    </xf>
    <xf numFmtId="10" fontId="13" fillId="36" borderId="12" xfId="0" applyNumberFormat="1" applyFont="1" applyFill="1" applyBorder="1" applyAlignment="1">
      <alignment horizontal="right" vertical="center" wrapText="1"/>
    </xf>
    <xf numFmtId="10" fontId="12" fillId="36" borderId="12" xfId="0" applyNumberFormat="1" applyFont="1" applyFill="1" applyBorder="1" applyAlignment="1">
      <alignment horizontal="right" vertical="center" wrapText="1"/>
    </xf>
    <xf numFmtId="10" fontId="6" fillId="41" borderId="12" xfId="0" applyNumberFormat="1" applyFont="1" applyFill="1" applyBorder="1" applyAlignment="1">
      <alignment horizontal="right" vertical="center" wrapText="1"/>
    </xf>
    <xf numFmtId="10" fontId="11" fillId="41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6" fillId="36" borderId="12" xfId="0" applyNumberFormat="1" applyFont="1" applyFill="1" applyBorder="1" applyAlignment="1">
      <alignment horizontal="center" vertical="center" wrapText="1"/>
    </xf>
    <xf numFmtId="164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center" wrapText="1"/>
    </xf>
    <xf numFmtId="4" fontId="6" fillId="41" borderId="12" xfId="0" applyNumberFormat="1" applyFont="1" applyFill="1" applyBorder="1" applyAlignment="1">
      <alignment vertical="center" wrapText="1"/>
    </xf>
    <xf numFmtId="4" fontId="6" fillId="36" borderId="12" xfId="0" applyNumberFormat="1" applyFont="1" applyFill="1" applyBorder="1" applyAlignment="1">
      <alignment vertical="center" wrapText="1"/>
    </xf>
    <xf numFmtId="164" fontId="11" fillId="36" borderId="12" xfId="0" applyNumberFormat="1" applyFont="1" applyFill="1" applyBorder="1" applyAlignment="1">
      <alignment horizontal="center" vertical="center" wrapText="1"/>
    </xf>
    <xf numFmtId="164" fontId="11" fillId="36" borderId="12" xfId="0" applyNumberFormat="1" applyFont="1" applyFill="1" applyBorder="1" applyAlignment="1">
      <alignment horizontal="center" vertical="center"/>
    </xf>
    <xf numFmtId="4" fontId="11" fillId="41" borderId="12" xfId="0" applyNumberFormat="1" applyFont="1" applyFill="1" applyBorder="1" applyAlignment="1">
      <alignment vertical="center" wrapText="1"/>
    </xf>
    <xf numFmtId="4" fontId="11" fillId="36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/>
    </xf>
    <xf numFmtId="4" fontId="17" fillId="42" borderId="14" xfId="0" applyNumberFormat="1" applyFont="1" applyFill="1" applyBorder="1" applyAlignment="1">
      <alignment vertical="center"/>
    </xf>
    <xf numFmtId="4" fontId="17" fillId="43" borderId="15" xfId="0" applyNumberFormat="1" applyFont="1" applyFill="1" applyBorder="1" applyAlignment="1">
      <alignment horizontal="center" vertical="center"/>
    </xf>
    <xf numFmtId="4" fontId="17" fillId="43" borderId="14" xfId="0" applyNumberFormat="1" applyFont="1" applyFill="1" applyBorder="1" applyAlignment="1">
      <alignment horizontal="center" vertical="center"/>
    </xf>
    <xf numFmtId="4" fontId="17" fillId="43" borderId="13" xfId="0" applyNumberFormat="1" applyFont="1" applyFill="1" applyBorder="1" applyAlignment="1">
      <alignment horizontal="center" vertical="center"/>
    </xf>
    <xf numFmtId="4" fontId="17" fillId="43" borderId="16" xfId="0" applyNumberFormat="1" applyFont="1" applyFill="1" applyBorder="1" applyAlignment="1">
      <alignment horizontal="center" vertical="center"/>
    </xf>
    <xf numFmtId="4" fontId="17" fillId="43" borderId="17" xfId="0" applyNumberFormat="1" applyFont="1" applyFill="1" applyBorder="1" applyAlignment="1">
      <alignment horizontal="center" vertical="center"/>
    </xf>
    <xf numFmtId="4" fontId="17" fillId="44" borderId="18" xfId="0" applyNumberFormat="1" applyFont="1" applyFill="1" applyBorder="1" applyAlignment="1">
      <alignment horizontal="center" vertical="center"/>
    </xf>
    <xf numFmtId="4" fontId="17" fillId="44" borderId="19" xfId="0" applyNumberFormat="1" applyFont="1" applyFill="1" applyBorder="1" applyAlignment="1">
      <alignment horizontal="center" vertical="center"/>
    </xf>
    <xf numFmtId="4" fontId="17" fillId="44" borderId="20" xfId="0" applyNumberFormat="1" applyFont="1" applyFill="1" applyBorder="1" applyAlignment="1">
      <alignment horizontal="center" vertical="center"/>
    </xf>
    <xf numFmtId="4" fontId="17" fillId="43" borderId="11" xfId="0" applyNumberFormat="1" applyFont="1" applyFill="1" applyBorder="1" applyAlignment="1">
      <alignment horizontal="center" vertical="center"/>
    </xf>
    <xf numFmtId="4" fontId="17" fillId="42" borderId="11" xfId="0" applyNumberFormat="1" applyFont="1" applyFill="1" applyBorder="1" applyAlignment="1">
      <alignment horizontal="center" vertical="center"/>
    </xf>
    <xf numFmtId="4" fontId="17" fillId="43" borderId="11" xfId="0" applyNumberFormat="1" applyFont="1" applyFill="1" applyBorder="1" applyAlignment="1">
      <alignment horizontal="center" vertical="center" wrapText="1"/>
    </xf>
    <xf numFmtId="4" fontId="17" fillId="43" borderId="21" xfId="0" applyNumberFormat="1" applyFont="1" applyFill="1" applyBorder="1" applyAlignment="1">
      <alignment horizontal="center" vertical="center"/>
    </xf>
    <xf numFmtId="4" fontId="17" fillId="43" borderId="2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" fontId="17" fillId="43" borderId="0" xfId="0" applyNumberFormat="1" applyFont="1" applyFill="1" applyBorder="1" applyAlignment="1">
      <alignment horizontal="center" vertical="center" wrapText="1"/>
    </xf>
    <xf numFmtId="4" fontId="17" fillId="43" borderId="14" xfId="0" applyNumberFormat="1" applyFont="1" applyFill="1" applyBorder="1" applyAlignment="1">
      <alignment vertic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17" fillId="43" borderId="11" xfId="0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3" borderId="25" xfId="0" applyNumberFormat="1" applyFont="1" applyFill="1" applyBorder="1" applyAlignment="1">
      <alignment horizontal="center" vertical="center"/>
    </xf>
    <xf numFmtId="4" fontId="17" fillId="43" borderId="26" xfId="0" applyNumberFormat="1" applyFont="1" applyFill="1" applyBorder="1" applyAlignment="1">
      <alignment horizontal="center" vertical="center"/>
    </xf>
    <xf numFmtId="4" fontId="17" fillId="4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7" fillId="43" borderId="27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/>
    </xf>
    <xf numFmtId="10" fontId="2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right"/>
    </xf>
    <xf numFmtId="3" fontId="25" fillId="34" borderId="11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horizontal="center" vertical="center" wrapText="1"/>
    </xf>
    <xf numFmtId="10" fontId="25" fillId="34" borderId="11" xfId="0" applyNumberFormat="1" applyFont="1" applyFill="1" applyBorder="1" applyAlignment="1">
      <alignment horizontal="center" vertical="center" wrapText="1"/>
    </xf>
    <xf numFmtId="10" fontId="25" fillId="0" borderId="0" xfId="0" applyNumberFormat="1" applyFont="1" applyFill="1" applyBorder="1" applyAlignment="1">
      <alignment horizontal="center" vertical="center" wrapText="1"/>
    </xf>
    <xf numFmtId="164" fontId="26" fillId="40" borderId="12" xfId="0" applyNumberFormat="1" applyFont="1" applyFill="1" applyBorder="1" applyAlignment="1">
      <alignment horizontal="center" vertical="center"/>
    </xf>
    <xf numFmtId="0" fontId="26" fillId="40" borderId="12" xfId="0" applyFont="1" applyFill="1" applyBorder="1" applyAlignment="1">
      <alignment horizontal="center" vertical="center" wrapText="1"/>
    </xf>
    <xf numFmtId="3" fontId="26" fillId="40" borderId="13" xfId="0" applyNumberFormat="1" applyFont="1" applyFill="1" applyBorder="1" applyAlignment="1">
      <alignment horizontal="center" vertical="center"/>
    </xf>
    <xf numFmtId="10" fontId="26" fillId="40" borderId="13" xfId="0" applyNumberFormat="1" applyFont="1" applyFill="1" applyBorder="1" applyAlignment="1">
      <alignment horizontal="center" vertical="center" wrapText="1"/>
    </xf>
    <xf numFmtId="0" fontId="26" fillId="40" borderId="13" xfId="0" applyNumberFormat="1" applyFont="1" applyFill="1" applyBorder="1" applyAlignment="1">
      <alignment horizontal="center" vertical="center" wrapText="1"/>
    </xf>
    <xf numFmtId="4" fontId="22" fillId="0" borderId="28" xfId="0" applyNumberFormat="1" applyFont="1" applyFill="1" applyBorder="1" applyAlignment="1">
      <alignment/>
    </xf>
    <xf numFmtId="49" fontId="23" fillId="38" borderId="12" xfId="0" applyNumberFormat="1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3" fillId="38" borderId="12" xfId="0" applyFont="1" applyFill="1" applyBorder="1" applyAlignment="1">
      <alignment horizontal="left" vertical="center" wrapText="1"/>
    </xf>
    <xf numFmtId="4" fontId="23" fillId="38" borderId="12" xfId="0" applyNumberFormat="1" applyFont="1" applyFill="1" applyBorder="1" applyAlignment="1">
      <alignment horizontal="right" vertical="center"/>
    </xf>
    <xf numFmtId="10" fontId="23" fillId="38" borderId="12" xfId="0" applyNumberFormat="1" applyFont="1" applyFill="1" applyBorder="1" applyAlignment="1">
      <alignment horizontal="right" vertical="center" wrapText="1"/>
    </xf>
    <xf numFmtId="10" fontId="23" fillId="0" borderId="0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 wrapText="1"/>
    </xf>
    <xf numFmtId="10" fontId="23" fillId="36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/>
    </xf>
    <xf numFmtId="10" fontId="22" fillId="0" borderId="12" xfId="0" applyNumberFormat="1" applyFont="1" applyFill="1" applyBorder="1" applyAlignment="1">
      <alignment horizontal="right" vertical="center" wrapText="1"/>
    </xf>
    <xf numFmtId="4" fontId="22" fillId="35" borderId="12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right" vertical="center" wrapText="1"/>
    </xf>
    <xf numFmtId="164" fontId="23" fillId="38" borderId="12" xfId="0" applyNumberFormat="1" applyFont="1" applyFill="1" applyBorder="1" applyAlignment="1">
      <alignment horizontal="center" vertical="center"/>
    </xf>
    <xf numFmtId="4" fontId="23" fillId="38" borderId="12" xfId="0" applyNumberFormat="1" applyFont="1" applyFill="1" applyBorder="1" applyAlignment="1">
      <alignment vertical="center"/>
    </xf>
    <xf numFmtId="10" fontId="23" fillId="39" borderId="12" xfId="0" applyNumberFormat="1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23" fillId="38" borderId="12" xfId="0" applyNumberFormat="1" applyFont="1" applyFill="1" applyBorder="1" applyAlignment="1">
      <alignment vertical="center" wrapText="1"/>
    </xf>
    <xf numFmtId="164" fontId="23" fillId="35" borderId="12" xfId="0" applyNumberFormat="1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left" vertical="center" wrapText="1"/>
    </xf>
    <xf numFmtId="4" fontId="23" fillId="35" borderId="12" xfId="0" applyNumberFormat="1" applyFont="1" applyFill="1" applyBorder="1" applyAlignment="1">
      <alignment vertical="center"/>
    </xf>
    <xf numFmtId="4" fontId="23" fillId="35" borderId="12" xfId="0" applyNumberFormat="1" applyFont="1" applyFill="1" applyBorder="1" applyAlignment="1">
      <alignment vertical="center" wrapText="1"/>
    </xf>
    <xf numFmtId="10" fontId="23" fillId="35" borderId="12" xfId="0" applyNumberFormat="1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10" fontId="22" fillId="35" borderId="12" xfId="0" applyNumberFormat="1" applyFont="1" applyFill="1" applyBorder="1" applyAlignment="1">
      <alignment horizontal="righ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/>
    </xf>
    <xf numFmtId="49" fontId="22" fillId="35" borderId="12" xfId="0" applyNumberFormat="1" applyFont="1" applyFill="1" applyBorder="1" applyAlignment="1">
      <alignment horizontal="center" vertical="center"/>
    </xf>
    <xf numFmtId="4" fontId="22" fillId="35" borderId="12" xfId="0" applyNumberFormat="1" applyFont="1" applyFill="1" applyBorder="1" applyAlignment="1">
      <alignment vertical="center"/>
    </xf>
    <xf numFmtId="4" fontId="22" fillId="35" borderId="12" xfId="0" applyNumberFormat="1" applyFont="1" applyFill="1" applyBorder="1" applyAlignment="1">
      <alignment vertical="center" wrapText="1"/>
    </xf>
    <xf numFmtId="49" fontId="22" fillId="35" borderId="12" xfId="0" applyNumberFormat="1" applyFont="1" applyFill="1" applyBorder="1" applyAlignment="1" quotePrefix="1">
      <alignment horizontal="center" vertical="center"/>
    </xf>
    <xf numFmtId="164" fontId="22" fillId="35" borderId="12" xfId="0" applyNumberFormat="1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vertical="center" wrapText="1"/>
    </xf>
    <xf numFmtId="4" fontId="23" fillId="35" borderId="1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/>
    </xf>
    <xf numFmtId="49" fontId="22" fillId="0" borderId="12" xfId="0" applyNumberFormat="1" applyFont="1" applyFill="1" applyBorder="1" applyAlignment="1" quotePrefix="1">
      <alignment horizontal="center" vertical="center"/>
    </xf>
    <xf numFmtId="164" fontId="18" fillId="38" borderId="12" xfId="0" applyNumberFormat="1" applyFont="1" applyFill="1" applyBorder="1" applyAlignment="1">
      <alignment horizontal="center" vertical="center"/>
    </xf>
    <xf numFmtId="49" fontId="18" fillId="38" borderId="12" xfId="0" applyNumberFormat="1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left" vertical="center" wrapText="1"/>
    </xf>
    <xf numFmtId="4" fontId="18" fillId="38" borderId="12" xfId="0" applyNumberFormat="1" applyFont="1" applyFill="1" applyBorder="1" applyAlignment="1">
      <alignment vertical="center" wrapText="1"/>
    </xf>
    <xf numFmtId="10" fontId="18" fillId="38" borderId="12" xfId="0" applyNumberFormat="1" applyFont="1" applyFill="1" applyBorder="1" applyAlignment="1">
      <alignment horizontal="right" vertical="center" wrapText="1"/>
    </xf>
    <xf numFmtId="49" fontId="23" fillId="35" borderId="12" xfId="0" applyNumberFormat="1" applyFont="1" applyFill="1" applyBorder="1" applyAlignment="1">
      <alignment horizontal="center" vertical="center"/>
    </xf>
    <xf numFmtId="164" fontId="22" fillId="0" borderId="12" xfId="0" applyNumberFormat="1" applyFont="1" applyFill="1" applyBorder="1" applyAlignment="1" quotePrefix="1">
      <alignment horizontal="center" vertical="center"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35" borderId="12" xfId="0" applyNumberFormat="1" applyFont="1" applyFill="1" applyBorder="1" applyAlignment="1">
      <alignment horizontal="right" vertical="center" wrapText="1"/>
    </xf>
    <xf numFmtId="4" fontId="22" fillId="35" borderId="12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35" borderId="12" xfId="0" applyNumberFormat="1" applyFont="1" applyFill="1" applyBorder="1" applyAlignment="1" quotePrefix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64" fontId="23" fillId="39" borderId="12" xfId="0" applyNumberFormat="1" applyFont="1" applyFill="1" applyBorder="1" applyAlignment="1">
      <alignment horizontal="center" vertical="center" wrapText="1"/>
    </xf>
    <xf numFmtId="164" fontId="23" fillId="39" borderId="12" xfId="0" applyNumberFormat="1" applyFont="1" applyFill="1" applyBorder="1" applyAlignment="1">
      <alignment horizontal="center" vertical="center"/>
    </xf>
    <xf numFmtId="0" fontId="23" fillId="39" borderId="12" xfId="0" applyFont="1" applyFill="1" applyBorder="1" applyAlignment="1">
      <alignment horizontal="left" vertical="center" wrapText="1"/>
    </xf>
    <xf numFmtId="4" fontId="23" fillId="39" borderId="12" xfId="0" applyNumberFormat="1" applyFont="1" applyFill="1" applyBorder="1" applyAlignment="1">
      <alignment vertical="center" wrapText="1"/>
    </xf>
    <xf numFmtId="10" fontId="23" fillId="37" borderId="12" xfId="0" applyNumberFormat="1" applyFont="1" applyFill="1" applyBorder="1" applyAlignment="1">
      <alignment horizontal="right" vertical="center" wrapText="1"/>
    </xf>
    <xf numFmtId="4" fontId="23" fillId="37" borderId="12" xfId="0" applyNumberFormat="1" applyFont="1" applyFill="1" applyBorder="1" applyAlignment="1">
      <alignment horizontal="right" vertical="center" wrapText="1"/>
    </xf>
    <xf numFmtId="164" fontId="23" fillId="38" borderId="12" xfId="0" applyNumberFormat="1" applyFont="1" applyFill="1" applyBorder="1" applyAlignment="1">
      <alignment horizontal="center" vertical="center" wrapText="1"/>
    </xf>
    <xf numFmtId="4" fontId="22" fillId="38" borderId="12" xfId="0" applyNumberFormat="1" applyFont="1" applyFill="1" applyBorder="1" applyAlignment="1">
      <alignment vertical="center" wrapText="1"/>
    </xf>
    <xf numFmtId="164" fontId="23" fillId="35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35" borderId="12" xfId="0" applyNumberFormat="1" applyFont="1" applyFill="1" applyBorder="1" applyAlignment="1">
      <alignment horizontal="center" vertical="center" wrapText="1"/>
    </xf>
    <xf numFmtId="4" fontId="23" fillId="38" borderId="12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164" fontId="22" fillId="45" borderId="10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4" fontId="23" fillId="45" borderId="10" xfId="0" applyNumberFormat="1" applyFont="1" applyFill="1" applyBorder="1" applyAlignment="1">
      <alignment horizontal="right" vertical="center" wrapText="1"/>
    </xf>
    <xf numFmtId="4" fontId="23" fillId="45" borderId="10" xfId="0" applyNumberFormat="1" applyFont="1" applyFill="1" applyBorder="1" applyAlignment="1">
      <alignment vertical="center" wrapText="1"/>
    </xf>
    <xf numFmtId="10" fontId="23" fillId="45" borderId="1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4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4" fontId="17" fillId="42" borderId="1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4" fontId="17" fillId="42" borderId="18" xfId="0" applyNumberFormat="1" applyFont="1" applyFill="1" applyBorder="1" applyAlignment="1">
      <alignment horizontal="center" vertical="center" wrapText="1"/>
    </xf>
    <xf numFmtId="4" fontId="17" fillId="43" borderId="29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quotePrefix="1">
      <alignment horizontal="center" vertical="center"/>
    </xf>
    <xf numFmtId="164" fontId="22" fillId="0" borderId="12" xfId="0" applyNumberFormat="1" applyFont="1" applyFill="1" applyBorder="1" applyAlignment="1" quotePrefix="1">
      <alignment horizontal="center" vertical="center" wrapText="1"/>
    </xf>
    <xf numFmtId="10" fontId="4" fillId="35" borderId="12" xfId="0" applyNumberFormat="1" applyFont="1" applyFill="1" applyBorder="1" applyAlignment="1">
      <alignment horizontal="right" vertical="center" wrapText="1"/>
    </xf>
    <xf numFmtId="164" fontId="23" fillId="46" borderId="12" xfId="0" applyNumberFormat="1" applyFont="1" applyFill="1" applyBorder="1" applyAlignment="1">
      <alignment horizontal="center" vertical="center" wrapText="1"/>
    </xf>
    <xf numFmtId="164" fontId="22" fillId="46" borderId="12" xfId="0" applyNumberFormat="1" applyFont="1" applyFill="1" applyBorder="1" applyAlignment="1">
      <alignment horizontal="center" vertical="center" wrapText="1"/>
    </xf>
    <xf numFmtId="49" fontId="22" fillId="47" borderId="12" xfId="0" applyNumberFormat="1" applyFont="1" applyFill="1" applyBorder="1" applyAlignment="1">
      <alignment horizontal="center" vertical="center" wrapText="1"/>
    </xf>
    <xf numFmtId="0" fontId="23" fillId="46" borderId="12" xfId="0" applyFont="1" applyFill="1" applyBorder="1" applyAlignment="1">
      <alignment horizontal="left" vertical="center" wrapText="1"/>
    </xf>
    <xf numFmtId="4" fontId="23" fillId="46" borderId="12" xfId="0" applyNumberFormat="1" applyFont="1" applyFill="1" applyBorder="1" applyAlignment="1">
      <alignment vertical="center" wrapText="1"/>
    </xf>
    <xf numFmtId="10" fontId="23" fillId="47" borderId="12" xfId="0" applyNumberFormat="1" applyFont="1" applyFill="1" applyBorder="1" applyAlignment="1">
      <alignment horizontal="right" vertical="center" wrapText="1"/>
    </xf>
    <xf numFmtId="4" fontId="23" fillId="47" borderId="12" xfId="0" applyNumberFormat="1" applyFont="1" applyFill="1" applyBorder="1" applyAlignment="1">
      <alignment horizontal="right" vertical="center" wrapText="1"/>
    </xf>
    <xf numFmtId="4" fontId="17" fillId="44" borderId="18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4" fontId="16" fillId="0" borderId="12" xfId="0" applyNumberFormat="1" applyFont="1" applyBorder="1" applyAlignment="1">
      <alignment horizontal="center" vertical="center"/>
    </xf>
    <xf numFmtId="4" fontId="17" fillId="43" borderId="12" xfId="0" applyNumberFormat="1" applyFont="1" applyFill="1" applyBorder="1" applyAlignment="1">
      <alignment horizontal="center" vertical="center"/>
    </xf>
    <xf numFmtId="4" fontId="17" fillId="42" borderId="12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 vertical="center"/>
    </xf>
    <xf numFmtId="4" fontId="17" fillId="43" borderId="32" xfId="0" applyNumberFormat="1" applyFont="1" applyFill="1" applyBorder="1" applyAlignment="1">
      <alignment horizontal="center" vertical="center"/>
    </xf>
    <xf numFmtId="4" fontId="17" fillId="43" borderId="33" xfId="0" applyNumberFormat="1" applyFont="1" applyFill="1" applyBorder="1" applyAlignment="1">
      <alignment horizontal="center" vertical="center"/>
    </xf>
    <xf numFmtId="4" fontId="17" fillId="42" borderId="34" xfId="0" applyNumberFormat="1" applyFont="1" applyFill="1" applyBorder="1" applyAlignment="1">
      <alignment horizontal="center" vertical="center" wrapText="1"/>
    </xf>
    <xf numFmtId="4" fontId="17" fillId="42" borderId="3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" fontId="17" fillId="43" borderId="13" xfId="0" applyNumberFormat="1" applyFont="1" applyFill="1" applyBorder="1" applyAlignment="1">
      <alignment vertical="center"/>
    </xf>
    <xf numFmtId="4" fontId="18" fillId="44" borderId="13" xfId="0" applyNumberFormat="1" applyFont="1" applyFill="1" applyBorder="1" applyAlignment="1">
      <alignment horizontal="center" vertical="center"/>
    </xf>
    <xf numFmtId="4" fontId="19" fillId="44" borderId="13" xfId="0" applyNumberFormat="1" applyFont="1" applyFill="1" applyBorder="1" applyAlignment="1">
      <alignment horizontal="center" vertical="center"/>
    </xf>
    <xf numFmtId="4" fontId="19" fillId="41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64" fontId="25" fillId="34" borderId="35" xfId="0" applyNumberFormat="1" applyFont="1" applyFill="1" applyBorder="1" applyAlignment="1">
      <alignment horizontal="center" vertical="center"/>
    </xf>
    <xf numFmtId="164" fontId="25" fillId="34" borderId="12" xfId="0" applyNumberFormat="1" applyFont="1" applyFill="1" applyBorder="1" applyAlignment="1">
      <alignment horizontal="center" vertical="center"/>
    </xf>
    <xf numFmtId="164" fontId="29" fillId="34" borderId="35" xfId="0" applyNumberFormat="1" applyFont="1" applyFill="1" applyBorder="1" applyAlignment="1">
      <alignment horizontal="center" vertical="center"/>
    </xf>
    <xf numFmtId="164" fontId="29" fillId="34" borderId="12" xfId="0" applyNumberFormat="1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3" fontId="25" fillId="34" borderId="11" xfId="0" applyNumberFormat="1" applyFont="1" applyFill="1" applyBorder="1" applyAlignment="1">
      <alignment horizontal="center" vertical="center" wrapText="1"/>
    </xf>
    <xf numFmtId="10" fontId="25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8" fillId="34" borderId="35" xfId="0" applyNumberFormat="1" applyFont="1" applyFill="1" applyBorder="1" applyAlignment="1">
      <alignment horizontal="center" vertical="center"/>
    </xf>
    <xf numFmtId="164" fontId="8" fillId="34" borderId="12" xfId="0" applyNumberFormat="1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10" fontId="8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8" fillId="44" borderId="26" xfId="0" applyFont="1" applyFill="1" applyBorder="1" applyAlignment="1">
      <alignment horizontal="center" vertical="center"/>
    </xf>
    <xf numFmtId="0" fontId="18" fillId="44" borderId="37" xfId="0" applyFont="1" applyFill="1" applyBorder="1" applyAlignment="1">
      <alignment horizontal="center" vertical="center"/>
    </xf>
    <xf numFmtId="0" fontId="18" fillId="44" borderId="38" xfId="0" applyFont="1" applyFill="1" applyBorder="1" applyAlignment="1">
      <alignment horizontal="center" vertical="center"/>
    </xf>
    <xf numFmtId="4" fontId="17" fillId="43" borderId="15" xfId="0" applyNumberFormat="1" applyFont="1" applyFill="1" applyBorder="1" applyAlignment="1">
      <alignment horizontal="center" vertical="center"/>
    </xf>
    <xf numFmtId="4" fontId="17" fillId="43" borderId="14" xfId="0" applyNumberFormat="1" applyFont="1" applyFill="1" applyBorder="1" applyAlignment="1">
      <alignment horizontal="center" vertical="center"/>
    </xf>
    <xf numFmtId="4" fontId="17" fillId="43" borderId="29" xfId="0" applyNumberFormat="1" applyFont="1" applyFill="1" applyBorder="1" applyAlignment="1">
      <alignment horizontal="center" vertical="center"/>
    </xf>
    <xf numFmtId="4" fontId="17" fillId="43" borderId="39" xfId="0" applyNumberFormat="1" applyFont="1" applyFill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" fontId="16" fillId="0" borderId="40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17" fillId="44" borderId="18" xfId="0" applyNumberFormat="1" applyFont="1" applyFill="1" applyBorder="1" applyAlignment="1">
      <alignment horizontal="center" vertical="center"/>
    </xf>
    <xf numFmtId="4" fontId="17" fillId="44" borderId="19" xfId="0" applyNumberFormat="1" applyFont="1" applyFill="1" applyBorder="1" applyAlignment="1">
      <alignment horizontal="center" vertical="center"/>
    </xf>
    <xf numFmtId="4" fontId="17" fillId="44" borderId="20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7" fillId="43" borderId="13" xfId="0" applyNumberFormat="1" applyFont="1" applyFill="1" applyBorder="1" applyAlignment="1">
      <alignment horizontal="center" vertical="center"/>
    </xf>
    <xf numFmtId="4" fontId="17" fillId="42" borderId="15" xfId="0" applyNumberFormat="1" applyFont="1" applyFill="1" applyBorder="1" applyAlignment="1">
      <alignment horizontal="left" vertical="center" wrapText="1"/>
    </xf>
    <xf numFmtId="4" fontId="17" fillId="42" borderId="14" xfId="0" applyNumberFormat="1" applyFont="1" applyFill="1" applyBorder="1" applyAlignment="1">
      <alignment horizontal="left" vertical="center" wrapText="1"/>
    </xf>
    <xf numFmtId="4" fontId="17" fillId="42" borderId="13" xfId="0" applyNumberFormat="1" applyFont="1" applyFill="1" applyBorder="1" applyAlignment="1">
      <alignment horizontal="left" vertical="center" wrapText="1"/>
    </xf>
    <xf numFmtId="4" fontId="17" fillId="42" borderId="15" xfId="0" applyNumberFormat="1" applyFont="1" applyFill="1" applyBorder="1" applyAlignment="1">
      <alignment horizontal="center" vertical="center"/>
    </xf>
    <xf numFmtId="4" fontId="17" fillId="42" borderId="14" xfId="0" applyNumberFormat="1" applyFont="1" applyFill="1" applyBorder="1" applyAlignment="1">
      <alignment horizontal="center" vertical="center"/>
    </xf>
    <xf numFmtId="4" fontId="17" fillId="42" borderId="13" xfId="0" applyNumberFormat="1" applyFont="1" applyFill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" fontId="17" fillId="43" borderId="43" xfId="0" applyNumberFormat="1" applyFont="1" applyFill="1" applyBorder="1" applyAlignment="1">
      <alignment horizontal="center" vertical="center"/>
    </xf>
    <xf numFmtId="4" fontId="17" fillId="43" borderId="4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4" fontId="17" fillId="43" borderId="45" xfId="0" applyNumberFormat="1" applyFont="1" applyFill="1" applyBorder="1" applyAlignment="1">
      <alignment horizontal="center" vertical="center"/>
    </xf>
    <xf numFmtId="4" fontId="17" fillId="43" borderId="46" xfId="0" applyNumberFormat="1" applyFont="1" applyFill="1" applyBorder="1" applyAlignment="1">
      <alignment horizontal="center" vertical="center"/>
    </xf>
    <xf numFmtId="4" fontId="17" fillId="42" borderId="15" xfId="0" applyNumberFormat="1" applyFont="1" applyFill="1" applyBorder="1" applyAlignment="1">
      <alignment horizontal="center" vertical="center" wrapText="1"/>
    </xf>
    <xf numFmtId="4" fontId="17" fillId="42" borderId="14" xfId="0" applyNumberFormat="1" applyFont="1" applyFill="1" applyBorder="1" applyAlignment="1">
      <alignment horizontal="center" vertical="center" wrapText="1"/>
    </xf>
    <xf numFmtId="4" fontId="17" fillId="42" borderId="39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4" fontId="17" fillId="42" borderId="13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4" fontId="17" fillId="42" borderId="15" xfId="0" applyNumberFormat="1" applyFont="1" applyFill="1" applyBorder="1" applyAlignment="1">
      <alignment horizontal="center" vertical="top" wrapText="1"/>
    </xf>
    <xf numFmtId="4" fontId="17" fillId="42" borderId="14" xfId="0" applyNumberFormat="1" applyFont="1" applyFill="1" applyBorder="1" applyAlignment="1">
      <alignment horizontal="center" vertical="top" wrapText="1"/>
    </xf>
    <xf numFmtId="4" fontId="17" fillId="42" borderId="13" xfId="0" applyNumberFormat="1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left" vertical="center" wrapText="1"/>
    </xf>
    <xf numFmtId="4" fontId="17" fillId="42" borderId="18" xfId="0" applyNumberFormat="1" applyFont="1" applyFill="1" applyBorder="1" applyAlignment="1">
      <alignment horizontal="center" vertical="center" wrapText="1"/>
    </xf>
    <xf numFmtId="4" fontId="17" fillId="42" borderId="19" xfId="0" applyNumberFormat="1" applyFont="1" applyFill="1" applyBorder="1" applyAlignment="1">
      <alignment horizontal="center" vertical="center" wrapText="1"/>
    </xf>
    <xf numFmtId="4" fontId="17" fillId="42" borderId="20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4" fontId="17" fillId="42" borderId="18" xfId="0" applyNumberFormat="1" applyFont="1" applyFill="1" applyBorder="1" applyAlignment="1">
      <alignment horizontal="center" vertical="center"/>
    </xf>
    <xf numFmtId="4" fontId="17" fillId="42" borderId="2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4" fontId="16" fillId="0" borderId="39" xfId="0" applyNumberFormat="1" applyFont="1" applyBorder="1" applyAlignment="1">
      <alignment horizontal="center" vertical="center"/>
    </xf>
    <xf numFmtId="4" fontId="17" fillId="42" borderId="29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43" borderId="14" xfId="0" applyNumberFormat="1" applyFont="1" applyFill="1" applyBorder="1" applyAlignment="1">
      <alignment horizontal="center" vertical="center" wrapText="1"/>
    </xf>
    <xf numFmtId="4" fontId="17" fillId="43" borderId="13" xfId="0" applyNumberFormat="1" applyFont="1" applyFill="1" applyBorder="1" applyAlignment="1">
      <alignment horizontal="center" vertical="center" wrapText="1"/>
    </xf>
    <xf numFmtId="4" fontId="17" fillId="43" borderId="19" xfId="0" applyNumberFormat="1" applyFont="1" applyFill="1" applyBorder="1" applyAlignment="1">
      <alignment horizontal="center" vertical="center" wrapText="1"/>
    </xf>
    <xf numFmtId="4" fontId="17" fillId="43" borderId="20" xfId="0" applyNumberFormat="1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17" fillId="49" borderId="21" xfId="0" applyFont="1" applyFill="1" applyBorder="1" applyAlignment="1">
      <alignment horizontal="center" vertical="center" wrapText="1"/>
    </xf>
    <xf numFmtId="0" fontId="17" fillId="49" borderId="22" xfId="0" applyFont="1" applyFill="1" applyBorder="1" applyAlignment="1">
      <alignment horizontal="center" vertical="center" wrapText="1"/>
    </xf>
    <xf numFmtId="0" fontId="17" fillId="49" borderId="38" xfId="0" applyFont="1" applyFill="1" applyBorder="1" applyAlignment="1">
      <alignment horizontal="center" vertical="center" wrapText="1"/>
    </xf>
    <xf numFmtId="0" fontId="17" fillId="50" borderId="11" xfId="0" applyFont="1" applyFill="1" applyBorder="1" applyAlignment="1">
      <alignment horizontal="center" vertical="center" wrapText="1"/>
    </xf>
    <xf numFmtId="0" fontId="17" fillId="50" borderId="18" xfId="0" applyFont="1" applyFill="1" applyBorder="1" applyAlignment="1">
      <alignment horizontal="center" vertical="top" wrapText="1"/>
    </xf>
    <xf numFmtId="0" fontId="17" fillId="50" borderId="19" xfId="0" applyFont="1" applyFill="1" applyBorder="1" applyAlignment="1">
      <alignment horizontal="center" vertical="top" wrapText="1"/>
    </xf>
    <xf numFmtId="0" fontId="17" fillId="50" borderId="2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3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51" borderId="15" xfId="0" applyFont="1" applyFill="1" applyBorder="1" applyAlignment="1">
      <alignment horizontal="center" vertical="center"/>
    </xf>
    <xf numFmtId="0" fontId="18" fillId="51" borderId="14" xfId="0" applyFont="1" applyFill="1" applyBorder="1" applyAlignment="1">
      <alignment horizontal="center" vertical="center"/>
    </xf>
    <xf numFmtId="0" fontId="18" fillId="51" borderId="13" xfId="0" applyFont="1" applyFill="1" applyBorder="1" applyAlignment="1">
      <alignment horizontal="center" vertical="center"/>
    </xf>
    <xf numFmtId="0" fontId="18" fillId="51" borderId="15" xfId="0" applyFont="1" applyFill="1" applyBorder="1" applyAlignment="1">
      <alignment horizontal="center" vertical="center" wrapText="1"/>
    </xf>
    <xf numFmtId="0" fontId="18" fillId="51" borderId="14" xfId="0" applyFont="1" applyFill="1" applyBorder="1" applyAlignment="1">
      <alignment horizontal="center" vertical="center" wrapText="1"/>
    </xf>
    <xf numFmtId="0" fontId="18" fillId="51" borderId="13" xfId="0" applyFont="1" applyFill="1" applyBorder="1" applyAlignment="1">
      <alignment horizontal="center" vertical="center" wrapText="1"/>
    </xf>
    <xf numFmtId="0" fontId="16" fillId="51" borderId="15" xfId="0" applyFont="1" applyFill="1" applyBorder="1" applyAlignment="1">
      <alignment horizontal="left" vertical="center" wrapText="1"/>
    </xf>
    <xf numFmtId="0" fontId="16" fillId="51" borderId="14" xfId="0" applyFont="1" applyFill="1" applyBorder="1" applyAlignment="1">
      <alignment horizontal="left" vertical="center" wrapText="1"/>
    </xf>
    <xf numFmtId="0" fontId="16" fillId="51" borderId="13" xfId="0" applyFont="1" applyFill="1" applyBorder="1" applyAlignment="1">
      <alignment horizontal="left" vertical="center" wrapText="1"/>
    </xf>
    <xf numFmtId="0" fontId="16" fillId="51" borderId="48" xfId="0" applyFont="1" applyFill="1" applyBorder="1" applyAlignment="1">
      <alignment horizontal="center" vertical="center" wrapText="1"/>
    </xf>
    <xf numFmtId="0" fontId="16" fillId="51" borderId="25" xfId="0" applyFont="1" applyFill="1" applyBorder="1" applyAlignment="1">
      <alignment horizontal="center" vertical="center" wrapText="1"/>
    </xf>
    <xf numFmtId="0" fontId="16" fillId="51" borderId="26" xfId="0" applyFont="1" applyFill="1" applyBorder="1" applyAlignment="1">
      <alignment horizontal="center" vertical="center" wrapText="1"/>
    </xf>
    <xf numFmtId="4" fontId="17" fillId="43" borderId="47" xfId="0" applyNumberFormat="1" applyFont="1" applyFill="1" applyBorder="1" applyAlignment="1">
      <alignment horizontal="center" vertical="center"/>
    </xf>
    <xf numFmtId="4" fontId="16" fillId="0" borderId="49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4" fontId="16" fillId="0" borderId="29" xfId="0" applyNumberFormat="1" applyFont="1" applyBorder="1" applyAlignment="1">
      <alignment horizontal="center" vertical="center"/>
    </xf>
    <xf numFmtId="4" fontId="16" fillId="0" borderId="50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6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50">
      <selection activeCell="A1" sqref="A1:J162"/>
    </sheetView>
  </sheetViews>
  <sheetFormatPr defaultColWidth="8.8515625" defaultRowHeight="12.75"/>
  <cols>
    <col min="1" max="1" width="4.57421875" style="265" customWidth="1"/>
    <col min="2" max="2" width="6.57421875" style="265" customWidth="1"/>
    <col min="3" max="3" width="4.8515625" style="265" customWidth="1"/>
    <col min="4" max="4" width="28.8515625" style="265" customWidth="1"/>
    <col min="5" max="5" width="10.7109375" style="265" customWidth="1"/>
    <col min="6" max="7" width="0" style="265" hidden="1" customWidth="1"/>
    <col min="8" max="8" width="11.00390625" style="265" customWidth="1"/>
    <col min="9" max="9" width="10.7109375" style="265" customWidth="1"/>
    <col min="10" max="10" width="11.8515625" style="265" customWidth="1"/>
    <col min="11" max="11" width="18.00390625" style="266" bestFit="1" customWidth="1"/>
    <col min="12" max="12" width="18.00390625" style="265" bestFit="1" customWidth="1"/>
    <col min="13" max="13" width="19.8515625" style="266" customWidth="1"/>
    <col min="14" max="14" width="19.7109375" style="265" customWidth="1"/>
    <col min="15" max="16384" width="8.8515625" style="265" customWidth="1"/>
  </cols>
  <sheetData>
    <row r="1" spans="1:11" s="169" customFormat="1" ht="12" customHeight="1">
      <c r="A1" s="163"/>
      <c r="B1" s="163"/>
      <c r="C1" s="163"/>
      <c r="D1" s="164"/>
      <c r="E1" s="165"/>
      <c r="F1" s="165"/>
      <c r="G1" s="166"/>
      <c r="H1" s="167"/>
      <c r="I1" s="311" t="s">
        <v>372</v>
      </c>
      <c r="J1" s="311"/>
      <c r="K1" s="168"/>
    </row>
    <row r="2" spans="1:11" s="169" customFormat="1" ht="13.5" customHeight="1">
      <c r="A2" s="163"/>
      <c r="B2" s="163"/>
      <c r="C2" s="163"/>
      <c r="D2" s="164"/>
      <c r="E2" s="165"/>
      <c r="F2" s="165"/>
      <c r="G2" s="166"/>
      <c r="H2" s="167"/>
      <c r="I2" s="311"/>
      <c r="J2" s="311"/>
      <c r="K2" s="168"/>
    </row>
    <row r="3" spans="1:11" s="169" customFormat="1" ht="15" customHeight="1">
      <c r="A3" s="163"/>
      <c r="B3" s="163"/>
      <c r="C3" s="163"/>
      <c r="D3" s="164"/>
      <c r="E3" s="165"/>
      <c r="F3" s="165"/>
      <c r="G3" s="166"/>
      <c r="H3" s="167"/>
      <c r="I3" s="311"/>
      <c r="J3" s="311"/>
      <c r="K3" s="168"/>
    </row>
    <row r="4" spans="1:11" s="169" customFormat="1" ht="23.25" customHeight="1">
      <c r="A4" s="312" t="s">
        <v>236</v>
      </c>
      <c r="B4" s="312"/>
      <c r="C4" s="312"/>
      <c r="D4" s="312"/>
      <c r="E4" s="312"/>
      <c r="F4" s="312"/>
      <c r="G4" s="312"/>
      <c r="H4" s="312"/>
      <c r="I4" s="312"/>
      <c r="J4" s="312"/>
      <c r="K4" s="170"/>
    </row>
    <row r="5" spans="1:11" s="169" customFormat="1" ht="12" thickBot="1">
      <c r="A5" s="163"/>
      <c r="B5" s="163"/>
      <c r="C5" s="163"/>
      <c r="D5" s="164"/>
      <c r="E5" s="165"/>
      <c r="F5" s="165"/>
      <c r="G5" s="166"/>
      <c r="H5" s="166"/>
      <c r="I5" s="166"/>
      <c r="J5" s="165"/>
      <c r="K5" s="171"/>
    </row>
    <row r="6" spans="1:11" s="169" customFormat="1" ht="34.5" customHeight="1" thickTop="1">
      <c r="A6" s="313" t="s">
        <v>237</v>
      </c>
      <c r="B6" s="315" t="s">
        <v>238</v>
      </c>
      <c r="C6" s="313" t="s">
        <v>0</v>
      </c>
      <c r="D6" s="317" t="s">
        <v>1</v>
      </c>
      <c r="E6" s="319" t="s">
        <v>213</v>
      </c>
      <c r="F6" s="172"/>
      <c r="G6" s="172"/>
      <c r="H6" s="319" t="s">
        <v>344</v>
      </c>
      <c r="I6" s="320" t="s">
        <v>239</v>
      </c>
      <c r="J6" s="319" t="s">
        <v>240</v>
      </c>
      <c r="K6" s="173"/>
    </row>
    <row r="7" spans="1:11" s="169" customFormat="1" ht="7.5" customHeight="1">
      <c r="A7" s="314"/>
      <c r="B7" s="316"/>
      <c r="C7" s="314"/>
      <c r="D7" s="318"/>
      <c r="E7" s="319"/>
      <c r="F7" s="174" t="s">
        <v>2</v>
      </c>
      <c r="G7" s="175" t="s">
        <v>3</v>
      </c>
      <c r="H7" s="319"/>
      <c r="I7" s="320"/>
      <c r="J7" s="319"/>
      <c r="K7" s="176"/>
    </row>
    <row r="8" spans="1:11" s="169" customFormat="1" ht="11.25" customHeight="1">
      <c r="A8" s="177">
        <v>1</v>
      </c>
      <c r="B8" s="177">
        <v>2</v>
      </c>
      <c r="C8" s="177">
        <v>3</v>
      </c>
      <c r="D8" s="178">
        <v>4</v>
      </c>
      <c r="E8" s="179">
        <v>5</v>
      </c>
      <c r="F8" s="179" t="s">
        <v>4</v>
      </c>
      <c r="G8" s="180" t="s">
        <v>5</v>
      </c>
      <c r="H8" s="179">
        <v>6</v>
      </c>
      <c r="I8" s="181">
        <v>7</v>
      </c>
      <c r="J8" s="179">
        <v>8</v>
      </c>
      <c r="K8" s="182"/>
    </row>
    <row r="9" spans="1:11" s="169" customFormat="1" ht="20.25" customHeight="1">
      <c r="A9" s="183" t="s">
        <v>6</v>
      </c>
      <c r="B9" s="184"/>
      <c r="C9" s="184"/>
      <c r="D9" s="185" t="s">
        <v>7</v>
      </c>
      <c r="E9" s="186">
        <f>SUM(E10)</f>
        <v>2653</v>
      </c>
      <c r="F9" s="186" t="e">
        <f>SUM(#REF!)</f>
        <v>#REF!</v>
      </c>
      <c r="G9" s="186" t="e">
        <f>SUM(#REF!)</f>
        <v>#REF!</v>
      </c>
      <c r="H9" s="186">
        <f>SUM(H10)</f>
        <v>2652.19</v>
      </c>
      <c r="I9" s="187">
        <f>H9/E9</f>
        <v>0.9996946852619676</v>
      </c>
      <c r="J9" s="186">
        <f>SUM(J10)</f>
        <v>0</v>
      </c>
      <c r="K9" s="188"/>
    </row>
    <row r="10" spans="1:11" s="169" customFormat="1" ht="21" customHeight="1">
      <c r="A10" s="189"/>
      <c r="B10" s="190" t="s">
        <v>216</v>
      </c>
      <c r="C10" s="191"/>
      <c r="D10" s="192" t="s">
        <v>11</v>
      </c>
      <c r="E10" s="193">
        <f>SUM(E11:E11)</f>
        <v>2653</v>
      </c>
      <c r="F10" s="194"/>
      <c r="G10" s="195"/>
      <c r="H10" s="193">
        <f>SUM(H11:H11)</f>
        <v>2652.19</v>
      </c>
      <c r="I10" s="196">
        <f>H10/E10</f>
        <v>0.9996946852619676</v>
      </c>
      <c r="J10" s="193">
        <f>SUM(J11:J11)</f>
        <v>0</v>
      </c>
      <c r="K10" s="188"/>
    </row>
    <row r="11" spans="1:11" s="169" customFormat="1" ht="67.5">
      <c r="A11" s="189"/>
      <c r="B11" s="190"/>
      <c r="C11" s="191">
        <v>2010</v>
      </c>
      <c r="D11" s="197" t="s">
        <v>12</v>
      </c>
      <c r="E11" s="194">
        <v>2653</v>
      </c>
      <c r="F11" s="194"/>
      <c r="G11" s="195"/>
      <c r="H11" s="194">
        <v>2652.19</v>
      </c>
      <c r="I11" s="198">
        <f>H11/E11</f>
        <v>0.9996946852619676</v>
      </c>
      <c r="J11" s="199">
        <v>0</v>
      </c>
      <c r="K11" s="200"/>
    </row>
    <row r="12" spans="1:11" s="169" customFormat="1" ht="19.5" customHeight="1">
      <c r="A12" s="183" t="s">
        <v>15</v>
      </c>
      <c r="B12" s="201"/>
      <c r="C12" s="201"/>
      <c r="D12" s="185" t="s">
        <v>16</v>
      </c>
      <c r="E12" s="186">
        <f>SUM(E13)</f>
        <v>545202</v>
      </c>
      <c r="F12" s="202" t="e">
        <f>SUM(#REF!)</f>
        <v>#REF!</v>
      </c>
      <c r="G12" s="202" t="e">
        <f>SUM(#REF!)</f>
        <v>#REF!</v>
      </c>
      <c r="H12" s="186">
        <f>SUM(H13)</f>
        <v>549709.15</v>
      </c>
      <c r="I12" s="203">
        <f>H12/E12</f>
        <v>1.0082669359246665</v>
      </c>
      <c r="J12" s="186">
        <f>SUM(J13)</f>
        <v>0</v>
      </c>
      <c r="K12" s="188"/>
    </row>
    <row r="13" spans="1:11" s="169" customFormat="1" ht="19.5" customHeight="1">
      <c r="A13" s="190"/>
      <c r="B13" s="204">
        <v>60016</v>
      </c>
      <c r="C13" s="204"/>
      <c r="D13" s="192" t="s">
        <v>193</v>
      </c>
      <c r="E13" s="193">
        <f>SUM(E14:E16)</f>
        <v>545202</v>
      </c>
      <c r="F13" s="193"/>
      <c r="G13" s="193"/>
      <c r="H13" s="193">
        <f>SUM(H14:H16)</f>
        <v>549709.15</v>
      </c>
      <c r="I13" s="205">
        <f>H13/E13</f>
        <v>1.0082669359246665</v>
      </c>
      <c r="J13" s="206">
        <f>SUM(J14:J16)</f>
        <v>0</v>
      </c>
      <c r="K13" s="188"/>
    </row>
    <row r="14" spans="1:11" s="169" customFormat="1" ht="45" customHeight="1">
      <c r="A14" s="190"/>
      <c r="B14" s="204"/>
      <c r="C14" s="191">
        <v>2990</v>
      </c>
      <c r="D14" s="197" t="s">
        <v>243</v>
      </c>
      <c r="E14" s="194">
        <v>0</v>
      </c>
      <c r="F14" s="194"/>
      <c r="G14" s="194"/>
      <c r="H14" s="194">
        <v>4507.58</v>
      </c>
      <c r="I14" s="198">
        <v>0</v>
      </c>
      <c r="J14" s="207">
        <v>0</v>
      </c>
      <c r="K14" s="200"/>
    </row>
    <row r="15" spans="1:11" s="169" customFormat="1" ht="20.25" customHeight="1">
      <c r="A15" s="190"/>
      <c r="B15" s="204"/>
      <c r="C15" s="191">
        <v>6208</v>
      </c>
      <c r="D15" s="197" t="s">
        <v>230</v>
      </c>
      <c r="E15" s="194">
        <v>264170</v>
      </c>
      <c r="F15" s="194"/>
      <c r="G15" s="194"/>
      <c r="H15" s="194">
        <v>264169.67</v>
      </c>
      <c r="I15" s="205">
        <f>H15/E15</f>
        <v>0.9999987508044061</v>
      </c>
      <c r="J15" s="207">
        <v>0</v>
      </c>
      <c r="K15" s="200"/>
    </row>
    <row r="16" spans="1:11" s="169" customFormat="1" ht="45" customHeight="1">
      <c r="A16" s="190"/>
      <c r="B16" s="204"/>
      <c r="C16" s="191">
        <v>6330</v>
      </c>
      <c r="D16" s="197" t="s">
        <v>242</v>
      </c>
      <c r="E16" s="194">
        <v>281032</v>
      </c>
      <c r="F16" s="194"/>
      <c r="G16" s="194"/>
      <c r="H16" s="194">
        <v>281031.9</v>
      </c>
      <c r="I16" s="205">
        <f>H16/E16</f>
        <v>0.9999996441686357</v>
      </c>
      <c r="J16" s="207">
        <v>0</v>
      </c>
      <c r="K16" s="200"/>
    </row>
    <row r="17" spans="1:11" s="169" customFormat="1" ht="18" customHeight="1">
      <c r="A17" s="201">
        <v>700</v>
      </c>
      <c r="B17" s="201"/>
      <c r="C17" s="201"/>
      <c r="D17" s="185" t="s">
        <v>22</v>
      </c>
      <c r="E17" s="202">
        <f>SUM(E18)</f>
        <v>762430</v>
      </c>
      <c r="F17" s="202">
        <f>SUM(F18)</f>
        <v>0</v>
      </c>
      <c r="G17" s="208">
        <f>F17/E17</f>
        <v>0</v>
      </c>
      <c r="H17" s="202">
        <f>SUM(H18)</f>
        <v>547652.52</v>
      </c>
      <c r="I17" s="187">
        <f>H17/E17</f>
        <v>0.7182987552955682</v>
      </c>
      <c r="J17" s="186">
        <f>SUM(J18)</f>
        <v>52531.54</v>
      </c>
      <c r="K17" s="188"/>
    </row>
    <row r="18" spans="1:11" s="169" customFormat="1" ht="23.25" customHeight="1">
      <c r="A18" s="209"/>
      <c r="B18" s="209">
        <v>70005</v>
      </c>
      <c r="C18" s="209"/>
      <c r="D18" s="210" t="s">
        <v>23</v>
      </c>
      <c r="E18" s="211">
        <f>SUM(E19:E24)</f>
        <v>762430</v>
      </c>
      <c r="F18" s="211">
        <f>SUM(F19:F23)</f>
        <v>0</v>
      </c>
      <c r="G18" s="212">
        <f>F18/E18</f>
        <v>0</v>
      </c>
      <c r="H18" s="211">
        <f>SUM(H19:H24)</f>
        <v>547652.52</v>
      </c>
      <c r="I18" s="213">
        <f>H18/E18</f>
        <v>0.7182987552955682</v>
      </c>
      <c r="J18" s="211">
        <f>SUM(J19:J24)</f>
        <v>52531.54</v>
      </c>
      <c r="K18" s="188"/>
    </row>
    <row r="19" spans="1:11" s="169" customFormat="1" ht="28.5" customHeight="1">
      <c r="A19" s="191"/>
      <c r="B19" s="191"/>
      <c r="C19" s="214" t="s">
        <v>28</v>
      </c>
      <c r="D19" s="197" t="s">
        <v>29</v>
      </c>
      <c r="E19" s="194">
        <v>50000</v>
      </c>
      <c r="F19" s="194"/>
      <c r="G19" s="195"/>
      <c r="H19" s="194">
        <v>49536.22</v>
      </c>
      <c r="I19" s="215">
        <f aca="true" t="shared" si="0" ref="I19:I85">H19/E19</f>
        <v>0.9907244000000001</v>
      </c>
      <c r="J19" s="199">
        <v>5195.34</v>
      </c>
      <c r="K19" s="200"/>
    </row>
    <row r="20" spans="1:11" s="169" customFormat="1" ht="78.75">
      <c r="A20" s="191"/>
      <c r="B20" s="191"/>
      <c r="C20" s="214" t="s">
        <v>30</v>
      </c>
      <c r="D20" s="197" t="s">
        <v>31</v>
      </c>
      <c r="E20" s="194">
        <v>100000</v>
      </c>
      <c r="F20" s="194"/>
      <c r="G20" s="195"/>
      <c r="H20" s="194">
        <v>105973.45</v>
      </c>
      <c r="I20" s="215">
        <f t="shared" si="0"/>
        <v>1.0597345</v>
      </c>
      <c r="J20" s="199">
        <v>34009.44</v>
      </c>
      <c r="K20" s="200"/>
    </row>
    <row r="21" spans="1:11" s="169" customFormat="1" ht="50.25" customHeight="1">
      <c r="A21" s="191"/>
      <c r="B21" s="191"/>
      <c r="C21" s="214" t="s">
        <v>214</v>
      </c>
      <c r="D21" s="197" t="s">
        <v>215</v>
      </c>
      <c r="E21" s="194">
        <v>20000</v>
      </c>
      <c r="F21" s="194"/>
      <c r="G21" s="195"/>
      <c r="H21" s="194">
        <v>2356.1</v>
      </c>
      <c r="I21" s="215">
        <f t="shared" si="0"/>
        <v>0.11780499999999999</v>
      </c>
      <c r="J21" s="199">
        <v>0</v>
      </c>
      <c r="K21" s="200"/>
    </row>
    <row r="22" spans="1:11" s="169" customFormat="1" ht="36.75" customHeight="1">
      <c r="A22" s="191"/>
      <c r="B22" s="191"/>
      <c r="C22" s="214" t="s">
        <v>32</v>
      </c>
      <c r="D22" s="197" t="s">
        <v>33</v>
      </c>
      <c r="E22" s="194">
        <v>500000</v>
      </c>
      <c r="F22" s="194"/>
      <c r="G22" s="195"/>
      <c r="H22" s="194">
        <v>309116</v>
      </c>
      <c r="I22" s="215">
        <f t="shared" si="0"/>
        <v>0.618232</v>
      </c>
      <c r="J22" s="199">
        <v>0</v>
      </c>
      <c r="K22" s="200"/>
    </row>
    <row r="23" spans="1:11" s="169" customFormat="1" ht="17.25" customHeight="1">
      <c r="A23" s="191"/>
      <c r="B23" s="191"/>
      <c r="C23" s="214" t="s">
        <v>34</v>
      </c>
      <c r="D23" s="197" t="s">
        <v>35</v>
      </c>
      <c r="E23" s="194">
        <v>10000</v>
      </c>
      <c r="F23" s="194"/>
      <c r="G23" s="195"/>
      <c r="H23" s="194">
        <v>1240.75</v>
      </c>
      <c r="I23" s="215">
        <f t="shared" si="0"/>
        <v>0.124075</v>
      </c>
      <c r="J23" s="199">
        <v>13326.76</v>
      </c>
      <c r="K23" s="200"/>
    </row>
    <row r="24" spans="1:11" s="169" customFormat="1" ht="18" customHeight="1">
      <c r="A24" s="191"/>
      <c r="B24" s="191"/>
      <c r="C24" s="214" t="s">
        <v>45</v>
      </c>
      <c r="D24" s="216" t="s">
        <v>46</v>
      </c>
      <c r="E24" s="194">
        <v>82430</v>
      </c>
      <c r="F24" s="194"/>
      <c r="G24" s="195"/>
      <c r="H24" s="194">
        <v>79430</v>
      </c>
      <c r="I24" s="215">
        <f t="shared" si="0"/>
        <v>0.963605483440495</v>
      </c>
      <c r="J24" s="199">
        <v>0</v>
      </c>
      <c r="K24" s="200"/>
    </row>
    <row r="25" spans="1:11" s="217" customFormat="1" ht="17.25" customHeight="1">
      <c r="A25" s="201">
        <v>710</v>
      </c>
      <c r="B25" s="201"/>
      <c r="C25" s="183"/>
      <c r="D25" s="185" t="s">
        <v>36</v>
      </c>
      <c r="E25" s="202">
        <f>SUM(E26)</f>
        <v>50000</v>
      </c>
      <c r="F25" s="202">
        <f>SUM(F26)</f>
        <v>0</v>
      </c>
      <c r="G25" s="208">
        <f>F25/E25</f>
        <v>0</v>
      </c>
      <c r="H25" s="202">
        <f>SUM(H26)</f>
        <v>50385.17</v>
      </c>
      <c r="I25" s="187">
        <f t="shared" si="0"/>
        <v>1.0077034</v>
      </c>
      <c r="J25" s="202">
        <f>SUM(J26)</f>
        <v>0</v>
      </c>
      <c r="K25" s="188"/>
    </row>
    <row r="26" spans="1:11" s="169" customFormat="1" ht="18" customHeight="1">
      <c r="A26" s="209"/>
      <c r="B26" s="209">
        <v>71035</v>
      </c>
      <c r="C26" s="218"/>
      <c r="D26" s="210" t="s">
        <v>42</v>
      </c>
      <c r="E26" s="211">
        <f>SUM(E27:E29)</f>
        <v>50000</v>
      </c>
      <c r="F26" s="211">
        <f>SUM(F27:F29)</f>
        <v>0</v>
      </c>
      <c r="G26" s="211">
        <f>SUM(G27:G29)</f>
        <v>0</v>
      </c>
      <c r="H26" s="211">
        <f>SUM(H27:H29)</f>
        <v>50385.17</v>
      </c>
      <c r="I26" s="213">
        <f t="shared" si="0"/>
        <v>1.0077034</v>
      </c>
      <c r="J26" s="211">
        <f>SUM(J27:J29)</f>
        <v>0</v>
      </c>
      <c r="K26" s="188"/>
    </row>
    <row r="27" spans="1:11" s="169" customFormat="1" ht="21" customHeight="1">
      <c r="A27" s="209"/>
      <c r="B27" s="209"/>
      <c r="C27" s="219" t="s">
        <v>43</v>
      </c>
      <c r="D27" s="216" t="s">
        <v>44</v>
      </c>
      <c r="E27" s="220">
        <v>32000</v>
      </c>
      <c r="F27" s="220"/>
      <c r="G27" s="221"/>
      <c r="H27" s="220">
        <v>40381.33</v>
      </c>
      <c r="I27" s="215">
        <f t="shared" si="0"/>
        <v>1.2619165625</v>
      </c>
      <c r="J27" s="199">
        <v>0</v>
      </c>
      <c r="K27" s="188"/>
    </row>
    <row r="28" spans="1:11" s="169" customFormat="1" ht="17.25" customHeight="1">
      <c r="A28" s="209"/>
      <c r="B28" s="209"/>
      <c r="C28" s="222" t="s">
        <v>45</v>
      </c>
      <c r="D28" s="216" t="s">
        <v>46</v>
      </c>
      <c r="E28" s="220">
        <v>15000</v>
      </c>
      <c r="F28" s="220"/>
      <c r="G28" s="221"/>
      <c r="H28" s="220">
        <v>7003.84</v>
      </c>
      <c r="I28" s="215">
        <f t="shared" si="0"/>
        <v>0.46692266666666665</v>
      </c>
      <c r="J28" s="199">
        <v>0</v>
      </c>
      <c r="K28" s="188"/>
    </row>
    <row r="29" spans="1:11" s="169" customFormat="1" ht="56.25">
      <c r="A29" s="223"/>
      <c r="B29" s="223"/>
      <c r="C29" s="224">
        <v>2020</v>
      </c>
      <c r="D29" s="216" t="s">
        <v>47</v>
      </c>
      <c r="E29" s="220">
        <v>3000</v>
      </c>
      <c r="F29" s="220"/>
      <c r="G29" s="221"/>
      <c r="H29" s="220">
        <v>3000</v>
      </c>
      <c r="I29" s="215">
        <f t="shared" si="0"/>
        <v>1</v>
      </c>
      <c r="J29" s="199">
        <v>0</v>
      </c>
      <c r="K29" s="200"/>
    </row>
    <row r="30" spans="1:11" s="217" customFormat="1" ht="19.5" customHeight="1">
      <c r="A30" s="201">
        <v>750</v>
      </c>
      <c r="B30" s="201"/>
      <c r="C30" s="201"/>
      <c r="D30" s="185" t="s">
        <v>72</v>
      </c>
      <c r="E30" s="202">
        <f>SUM(E31+E34+E37)</f>
        <v>191809</v>
      </c>
      <c r="F30" s="202" t="e">
        <f>SUM(F31+#REF!+F34+#REF!)</f>
        <v>#REF!</v>
      </c>
      <c r="G30" s="208" t="e">
        <f>F30/E30</f>
        <v>#REF!</v>
      </c>
      <c r="H30" s="202">
        <f>SUM(H31+H34+H37)</f>
        <v>194406.38999999998</v>
      </c>
      <c r="I30" s="187">
        <f t="shared" si="0"/>
        <v>1.0135415439317237</v>
      </c>
      <c r="J30" s="202">
        <f>SUM(J31+J34+J37)</f>
        <v>0</v>
      </c>
      <c r="K30" s="188"/>
    </row>
    <row r="31" spans="1:11" s="169" customFormat="1" ht="18.75" customHeight="1">
      <c r="A31" s="204"/>
      <c r="B31" s="204">
        <v>75011</v>
      </c>
      <c r="C31" s="204"/>
      <c r="D31" s="192" t="s">
        <v>73</v>
      </c>
      <c r="E31" s="225">
        <f>SUM(E32:E33)</f>
        <v>156600</v>
      </c>
      <c r="F31" s="225">
        <f>SUM(F32:F33)</f>
        <v>64300</v>
      </c>
      <c r="G31" s="225">
        <f>F31/E31</f>
        <v>0.4106002554278416</v>
      </c>
      <c r="H31" s="225">
        <f>SUM(H32:H33)</f>
        <v>155953.9</v>
      </c>
      <c r="I31" s="213">
        <f t="shared" si="0"/>
        <v>0.9958742017879949</v>
      </c>
      <c r="J31" s="226">
        <f>SUM(J32:J33)</f>
        <v>0</v>
      </c>
      <c r="K31" s="188"/>
    </row>
    <row r="32" spans="1:11" s="169" customFormat="1" ht="56.25" customHeight="1">
      <c r="A32" s="191"/>
      <c r="B32" s="191"/>
      <c r="C32" s="227">
        <v>2010</v>
      </c>
      <c r="D32" s="197" t="s">
        <v>12</v>
      </c>
      <c r="E32" s="194">
        <v>155900</v>
      </c>
      <c r="F32" s="194">
        <v>64300</v>
      </c>
      <c r="G32" s="195">
        <f>F32/E32</f>
        <v>0.4124438742783836</v>
      </c>
      <c r="H32" s="194">
        <v>155900</v>
      </c>
      <c r="I32" s="215">
        <f t="shared" si="0"/>
        <v>1</v>
      </c>
      <c r="J32" s="199">
        <v>0</v>
      </c>
      <c r="K32" s="188"/>
    </row>
    <row r="33" spans="1:11" s="169" customFormat="1" ht="49.5" customHeight="1">
      <c r="A33" s="191"/>
      <c r="B33" s="191"/>
      <c r="C33" s="227">
        <v>2360</v>
      </c>
      <c r="D33" s="197" t="s">
        <v>74</v>
      </c>
      <c r="E33" s="194">
        <v>700</v>
      </c>
      <c r="F33" s="194"/>
      <c r="G33" s="195"/>
      <c r="H33" s="194">
        <v>53.9</v>
      </c>
      <c r="I33" s="215">
        <f t="shared" si="0"/>
        <v>0.077</v>
      </c>
      <c r="J33" s="199">
        <v>0</v>
      </c>
      <c r="K33" s="188"/>
    </row>
    <row r="34" spans="1:11" s="169" customFormat="1" ht="26.25" customHeight="1">
      <c r="A34" s="204"/>
      <c r="B34" s="204">
        <v>75023</v>
      </c>
      <c r="C34" s="204"/>
      <c r="D34" s="192" t="s">
        <v>77</v>
      </c>
      <c r="E34" s="225">
        <f>SUM(E35:E36)</f>
        <v>26084</v>
      </c>
      <c r="F34" s="225">
        <f>SUM(F35:F36)</f>
        <v>1919</v>
      </c>
      <c r="G34" s="225">
        <f>SUM(G35:G36)</f>
        <v>0.5144117647058823</v>
      </c>
      <c r="H34" s="225">
        <f>SUM(H35:H36)</f>
        <v>29379.5</v>
      </c>
      <c r="I34" s="213">
        <f t="shared" si="0"/>
        <v>1.1263418187394572</v>
      </c>
      <c r="J34" s="225">
        <f>SUM(J35:J36)</f>
        <v>0</v>
      </c>
      <c r="K34" s="188"/>
    </row>
    <row r="35" spans="1:11" s="169" customFormat="1" ht="21.75" customHeight="1">
      <c r="A35" s="204"/>
      <c r="B35" s="204"/>
      <c r="C35" s="214" t="s">
        <v>34</v>
      </c>
      <c r="D35" s="197" t="s">
        <v>35</v>
      </c>
      <c r="E35" s="194">
        <v>3400</v>
      </c>
      <c r="F35" s="194">
        <v>1749</v>
      </c>
      <c r="G35" s="195">
        <f>F35/E35</f>
        <v>0.5144117647058823</v>
      </c>
      <c r="H35" s="194">
        <v>1286.77</v>
      </c>
      <c r="I35" s="215">
        <f t="shared" si="0"/>
        <v>0.37846176470588233</v>
      </c>
      <c r="J35" s="199">
        <v>0</v>
      </c>
      <c r="K35" s="188"/>
    </row>
    <row r="36" spans="1:11" s="169" customFormat="1" ht="20.25" customHeight="1">
      <c r="A36" s="204"/>
      <c r="B36" s="204"/>
      <c r="C36" s="214" t="s">
        <v>45</v>
      </c>
      <c r="D36" s="197" t="s">
        <v>46</v>
      </c>
      <c r="E36" s="194">
        <v>22684</v>
      </c>
      <c r="F36" s="194">
        <v>170</v>
      </c>
      <c r="G36" s="195"/>
      <c r="H36" s="194">
        <v>28092.73</v>
      </c>
      <c r="I36" s="215">
        <f t="shared" si="0"/>
        <v>1.2384381061541174</v>
      </c>
      <c r="J36" s="199">
        <v>0</v>
      </c>
      <c r="K36" s="188"/>
    </row>
    <row r="37" spans="1:11" s="169" customFormat="1" ht="20.25" customHeight="1">
      <c r="A37" s="204"/>
      <c r="B37" s="204">
        <v>75056</v>
      </c>
      <c r="C37" s="190"/>
      <c r="D37" s="192"/>
      <c r="E37" s="193">
        <f>SUM(E38)</f>
        <v>9125</v>
      </c>
      <c r="F37" s="193"/>
      <c r="G37" s="225"/>
      <c r="H37" s="193">
        <f>SUM(H38)</f>
        <v>9072.99</v>
      </c>
      <c r="I37" s="213">
        <f t="shared" si="0"/>
        <v>0.9943002739726027</v>
      </c>
      <c r="J37" s="193">
        <f>SUM(J38)</f>
        <v>0</v>
      </c>
      <c r="K37" s="188"/>
    </row>
    <row r="38" spans="1:11" s="169" customFormat="1" ht="60.75" customHeight="1">
      <c r="A38" s="204"/>
      <c r="B38" s="204"/>
      <c r="C38" s="214" t="s">
        <v>167</v>
      </c>
      <c r="D38" s="197" t="s">
        <v>12</v>
      </c>
      <c r="E38" s="194">
        <v>9125</v>
      </c>
      <c r="F38" s="194"/>
      <c r="G38" s="195"/>
      <c r="H38" s="194">
        <v>9072.99</v>
      </c>
      <c r="I38" s="215">
        <f t="shared" si="0"/>
        <v>0.9943002739726027</v>
      </c>
      <c r="J38" s="199">
        <v>0</v>
      </c>
      <c r="K38" s="188"/>
    </row>
    <row r="39" spans="1:11" s="217" customFormat="1" ht="34.5" customHeight="1">
      <c r="A39" s="201">
        <v>751</v>
      </c>
      <c r="B39" s="201"/>
      <c r="C39" s="201"/>
      <c r="D39" s="185" t="s">
        <v>83</v>
      </c>
      <c r="E39" s="202">
        <f>SUM(E40+E42+E44)</f>
        <v>92641</v>
      </c>
      <c r="F39" s="202">
        <f>SUM(F40)</f>
        <v>1200</v>
      </c>
      <c r="G39" s="202">
        <f>SUM(G40)</f>
        <v>0.5106382978723404</v>
      </c>
      <c r="H39" s="202">
        <f>SUM(H40+H42+H44)</f>
        <v>69300.33</v>
      </c>
      <c r="I39" s="187">
        <f t="shared" si="0"/>
        <v>0.7480524821623256</v>
      </c>
      <c r="J39" s="186">
        <f>SUM(J40+J42)</f>
        <v>0</v>
      </c>
      <c r="K39" s="169"/>
    </row>
    <row r="40" spans="1:10" s="169" customFormat="1" ht="24.75" customHeight="1">
      <c r="A40" s="209"/>
      <c r="B40" s="204">
        <v>75101</v>
      </c>
      <c r="C40" s="204"/>
      <c r="D40" s="192" t="s">
        <v>84</v>
      </c>
      <c r="E40" s="193">
        <f>SUM(E41:E41)</f>
        <v>2350</v>
      </c>
      <c r="F40" s="193">
        <f>SUM(F41:F41)</f>
        <v>1200</v>
      </c>
      <c r="G40" s="225">
        <f>F40/E40</f>
        <v>0.5106382978723404</v>
      </c>
      <c r="H40" s="193">
        <f>SUM(H41:H41)</f>
        <v>2344.82</v>
      </c>
      <c r="I40" s="213">
        <f t="shared" si="0"/>
        <v>0.9977957446808511</v>
      </c>
      <c r="J40" s="226">
        <f>SUM(J41:J41)</f>
        <v>0</v>
      </c>
    </row>
    <row r="41" spans="1:11" s="169" customFormat="1" ht="55.5" customHeight="1">
      <c r="A41" s="191"/>
      <c r="B41" s="191"/>
      <c r="C41" s="191">
        <v>2010</v>
      </c>
      <c r="D41" s="197" t="s">
        <v>12</v>
      </c>
      <c r="E41" s="195">
        <v>2350</v>
      </c>
      <c r="F41" s="194">
        <v>1200</v>
      </c>
      <c r="G41" s="195">
        <f>F41/E41</f>
        <v>0.5106382978723404</v>
      </c>
      <c r="H41" s="195">
        <v>2344.82</v>
      </c>
      <c r="I41" s="215">
        <f t="shared" si="0"/>
        <v>0.9977957446808511</v>
      </c>
      <c r="J41" s="199">
        <v>0</v>
      </c>
      <c r="K41" s="188"/>
    </row>
    <row r="42" spans="1:11" s="169" customFormat="1" ht="17.25" customHeight="1">
      <c r="A42" s="209"/>
      <c r="B42" s="204">
        <v>75107</v>
      </c>
      <c r="C42" s="204"/>
      <c r="D42" s="192" t="s">
        <v>244</v>
      </c>
      <c r="E42" s="193">
        <f>E43</f>
        <v>40933</v>
      </c>
      <c r="F42" s="193" t="e">
        <f>SUM(#REF!)</f>
        <v>#REF!</v>
      </c>
      <c r="G42" s="225" t="e">
        <f>F42/E42</f>
        <v>#REF!</v>
      </c>
      <c r="H42" s="193">
        <f>H43</f>
        <v>40643.16</v>
      </c>
      <c r="I42" s="213">
        <f t="shared" si="0"/>
        <v>0.9929191605794836</v>
      </c>
      <c r="J42" s="193">
        <f>J43</f>
        <v>0</v>
      </c>
      <c r="K42" s="188"/>
    </row>
    <row r="43" spans="1:11" s="169" customFormat="1" ht="67.5">
      <c r="A43" s="209"/>
      <c r="B43" s="204"/>
      <c r="C43" s="191">
        <v>2010</v>
      </c>
      <c r="D43" s="197" t="s">
        <v>12</v>
      </c>
      <c r="E43" s="194">
        <v>40933</v>
      </c>
      <c r="F43" s="194"/>
      <c r="G43" s="195"/>
      <c r="H43" s="194">
        <v>40643.16</v>
      </c>
      <c r="I43" s="215">
        <f t="shared" si="0"/>
        <v>0.9929191605794836</v>
      </c>
      <c r="J43" s="199">
        <v>0</v>
      </c>
      <c r="K43" s="188"/>
    </row>
    <row r="44" spans="1:11" s="169" customFormat="1" ht="24.75" customHeight="1">
      <c r="A44" s="209"/>
      <c r="B44" s="204">
        <v>75109</v>
      </c>
      <c r="C44" s="191"/>
      <c r="D44" s="192"/>
      <c r="E44" s="193">
        <f>SUM(E45)</f>
        <v>49358</v>
      </c>
      <c r="F44" s="193"/>
      <c r="G44" s="225"/>
      <c r="H44" s="193">
        <f>SUM(H45)</f>
        <v>26312.35</v>
      </c>
      <c r="I44" s="213">
        <f t="shared" si="0"/>
        <v>0.533091899995948</v>
      </c>
      <c r="J44" s="226">
        <v>0</v>
      </c>
      <c r="K44" s="188"/>
    </row>
    <row r="45" spans="1:11" s="169" customFormat="1" ht="61.5" customHeight="1">
      <c r="A45" s="209"/>
      <c r="B45" s="204"/>
      <c r="C45" s="191">
        <v>2010</v>
      </c>
      <c r="D45" s="197" t="s">
        <v>12</v>
      </c>
      <c r="E45" s="194">
        <v>49358</v>
      </c>
      <c r="F45" s="194"/>
      <c r="G45" s="195"/>
      <c r="H45" s="194">
        <v>26312.35</v>
      </c>
      <c r="I45" s="215">
        <f t="shared" si="0"/>
        <v>0.533091899995948</v>
      </c>
      <c r="J45" s="199">
        <v>0</v>
      </c>
      <c r="K45" s="188"/>
    </row>
    <row r="46" spans="1:11" s="217" customFormat="1" ht="25.5" customHeight="1">
      <c r="A46" s="201">
        <v>754</v>
      </c>
      <c r="B46" s="201"/>
      <c r="C46" s="201"/>
      <c r="D46" s="185" t="s">
        <v>85</v>
      </c>
      <c r="E46" s="202">
        <f>E47</f>
        <v>1500</v>
      </c>
      <c r="F46" s="202" t="e">
        <f>SUM(F47+#REF!)</f>
        <v>#REF!</v>
      </c>
      <c r="G46" s="202" t="e">
        <f>SUM(G47+#REF!)</f>
        <v>#REF!</v>
      </c>
      <c r="H46" s="202">
        <f>H47</f>
        <v>1500</v>
      </c>
      <c r="I46" s="187">
        <f t="shared" si="0"/>
        <v>1</v>
      </c>
      <c r="J46" s="186">
        <f>SUM(J48)</f>
        <v>0</v>
      </c>
      <c r="K46" s="188"/>
    </row>
    <row r="47" spans="1:11" s="169" customFormat="1" ht="21.75" customHeight="1">
      <c r="A47" s="204"/>
      <c r="B47" s="204">
        <v>75412</v>
      </c>
      <c r="C47" s="204"/>
      <c r="D47" s="192" t="s">
        <v>86</v>
      </c>
      <c r="E47" s="193">
        <f>SUM(E48)</f>
        <v>1500</v>
      </c>
      <c r="F47" s="193"/>
      <c r="G47" s="225"/>
      <c r="H47" s="193">
        <f>SUM(H48)</f>
        <v>1500</v>
      </c>
      <c r="I47" s="205">
        <f t="shared" si="0"/>
        <v>1</v>
      </c>
      <c r="J47" s="226">
        <f>SUM(J48:J48)</f>
        <v>0</v>
      </c>
      <c r="K47" s="188"/>
    </row>
    <row r="48" spans="1:11" s="228" customFormat="1" ht="60" customHeight="1">
      <c r="A48" s="209"/>
      <c r="B48" s="209"/>
      <c r="C48" s="223">
        <v>2710</v>
      </c>
      <c r="D48" s="216" t="s">
        <v>245</v>
      </c>
      <c r="E48" s="221">
        <v>1500</v>
      </c>
      <c r="F48" s="212"/>
      <c r="G48" s="212"/>
      <c r="H48" s="221">
        <v>1500</v>
      </c>
      <c r="I48" s="198">
        <f t="shared" si="0"/>
        <v>1</v>
      </c>
      <c r="J48" s="199">
        <v>0</v>
      </c>
      <c r="K48" s="200"/>
    </row>
    <row r="49" spans="1:11" s="217" customFormat="1" ht="49.5" customHeight="1">
      <c r="A49" s="201">
        <v>756</v>
      </c>
      <c r="B49" s="201"/>
      <c r="C49" s="201"/>
      <c r="D49" s="185" t="s">
        <v>90</v>
      </c>
      <c r="E49" s="208">
        <f>SUM(E50+E53+E61+E72+E77+E80)</f>
        <v>12105807</v>
      </c>
      <c r="F49" s="208">
        <f>SUM(F50+F53+F61+F72+F77)</f>
        <v>0</v>
      </c>
      <c r="G49" s="208">
        <f>F49/E49</f>
        <v>0</v>
      </c>
      <c r="H49" s="208">
        <f>SUM(H50+H53+H61+H72+H77+H80)</f>
        <v>12664009.68</v>
      </c>
      <c r="I49" s="187">
        <f t="shared" si="0"/>
        <v>1.0461103237479334</v>
      </c>
      <c r="J49" s="208">
        <f>SUM(J50+J53+J61+J72+J77+J80)</f>
        <v>359126.02999999997</v>
      </c>
      <c r="K49" s="188"/>
    </row>
    <row r="50" spans="1:11" s="169" customFormat="1" ht="31.5" customHeight="1">
      <c r="A50" s="204"/>
      <c r="B50" s="204">
        <v>75601</v>
      </c>
      <c r="C50" s="204"/>
      <c r="D50" s="192" t="s">
        <v>91</v>
      </c>
      <c r="E50" s="225">
        <f>SUM(E51:E52)</f>
        <v>19000</v>
      </c>
      <c r="F50" s="225">
        <f>SUM(F51:F51)</f>
        <v>0</v>
      </c>
      <c r="G50" s="225">
        <f>F50/E50</f>
        <v>0</v>
      </c>
      <c r="H50" s="225">
        <f>SUM(H51:H52)</f>
        <v>20901.4</v>
      </c>
      <c r="I50" s="213">
        <f t="shared" si="0"/>
        <v>1.1000736842105263</v>
      </c>
      <c r="J50" s="225">
        <f>SUM(J51:J52)</f>
        <v>0</v>
      </c>
      <c r="K50" s="188"/>
    </row>
    <row r="51" spans="1:11" s="169" customFormat="1" ht="32.25" customHeight="1">
      <c r="A51" s="191"/>
      <c r="B51" s="191"/>
      <c r="C51" s="214" t="s">
        <v>92</v>
      </c>
      <c r="D51" s="197" t="s">
        <v>93</v>
      </c>
      <c r="E51" s="195">
        <v>18000</v>
      </c>
      <c r="F51" s="195"/>
      <c r="G51" s="195"/>
      <c r="H51" s="195">
        <v>19870</v>
      </c>
      <c r="I51" s="215">
        <f t="shared" si="0"/>
        <v>1.103888888888889</v>
      </c>
      <c r="J51" s="199">
        <v>0</v>
      </c>
      <c r="K51" s="200"/>
    </row>
    <row r="52" spans="1:11" s="169" customFormat="1" ht="27.75" customHeight="1">
      <c r="A52" s="191"/>
      <c r="B52" s="191"/>
      <c r="C52" s="214" t="s">
        <v>94</v>
      </c>
      <c r="D52" s="197" t="s">
        <v>95</v>
      </c>
      <c r="E52" s="195">
        <v>1000</v>
      </c>
      <c r="F52" s="195"/>
      <c r="G52" s="195"/>
      <c r="H52" s="195">
        <v>1031.4</v>
      </c>
      <c r="I52" s="215">
        <f t="shared" si="0"/>
        <v>1.0314</v>
      </c>
      <c r="J52" s="199">
        <v>0</v>
      </c>
      <c r="K52" s="200"/>
    </row>
    <row r="53" spans="1:11" s="169" customFormat="1" ht="60.75" customHeight="1">
      <c r="A53" s="204"/>
      <c r="B53" s="204">
        <v>75615</v>
      </c>
      <c r="C53" s="204"/>
      <c r="D53" s="192" t="s">
        <v>96</v>
      </c>
      <c r="E53" s="225">
        <f>SUM(E54:E60)</f>
        <v>3869437</v>
      </c>
      <c r="F53" s="225">
        <f>SUM(F54:F60)</f>
        <v>0</v>
      </c>
      <c r="G53" s="225">
        <f>F53/E53</f>
        <v>0</v>
      </c>
      <c r="H53" s="225">
        <f>SUM(H54:H60)</f>
        <v>4494209.969999999</v>
      </c>
      <c r="I53" s="213">
        <f t="shared" si="0"/>
        <v>1.1614635333253904</v>
      </c>
      <c r="J53" s="225">
        <f>SUM(J54:J60)</f>
        <v>85020.76</v>
      </c>
      <c r="K53" s="188"/>
    </row>
    <row r="54" spans="1:11" s="169" customFormat="1" ht="21" customHeight="1">
      <c r="A54" s="191"/>
      <c r="B54" s="191"/>
      <c r="C54" s="214" t="s">
        <v>97</v>
      </c>
      <c r="D54" s="197" t="s">
        <v>98</v>
      </c>
      <c r="E54" s="195">
        <v>3428858</v>
      </c>
      <c r="F54" s="195"/>
      <c r="G54" s="195"/>
      <c r="H54" s="195">
        <v>4020583.77</v>
      </c>
      <c r="I54" s="215">
        <f t="shared" si="0"/>
        <v>1.1725722587520393</v>
      </c>
      <c r="J54" s="199">
        <v>85020.76</v>
      </c>
      <c r="K54" s="200"/>
    </row>
    <row r="55" spans="1:11" s="169" customFormat="1" ht="20.25" customHeight="1">
      <c r="A55" s="191"/>
      <c r="B55" s="191"/>
      <c r="C55" s="214" t="s">
        <v>99</v>
      </c>
      <c r="D55" s="197" t="s">
        <v>100</v>
      </c>
      <c r="E55" s="195">
        <v>70</v>
      </c>
      <c r="F55" s="195"/>
      <c r="G55" s="195"/>
      <c r="H55" s="195">
        <v>69</v>
      </c>
      <c r="I55" s="215">
        <v>1</v>
      </c>
      <c r="J55" s="199">
        <v>0</v>
      </c>
      <c r="K55" s="200"/>
    </row>
    <row r="56" spans="1:11" s="169" customFormat="1" ht="21" customHeight="1">
      <c r="A56" s="191"/>
      <c r="B56" s="191"/>
      <c r="C56" s="214" t="s">
        <v>101</v>
      </c>
      <c r="D56" s="197" t="s">
        <v>102</v>
      </c>
      <c r="E56" s="195">
        <v>2500</v>
      </c>
      <c r="F56" s="195"/>
      <c r="G56" s="195"/>
      <c r="H56" s="195">
        <v>2484</v>
      </c>
      <c r="I56" s="215">
        <f t="shared" si="0"/>
        <v>0.9936</v>
      </c>
      <c r="J56" s="199">
        <v>0</v>
      </c>
      <c r="K56" s="200"/>
    </row>
    <row r="57" spans="1:11" s="169" customFormat="1" ht="21" customHeight="1">
      <c r="A57" s="209"/>
      <c r="B57" s="209"/>
      <c r="C57" s="219" t="s">
        <v>103</v>
      </c>
      <c r="D57" s="216" t="s">
        <v>104</v>
      </c>
      <c r="E57" s="220">
        <v>173000</v>
      </c>
      <c r="F57" s="220"/>
      <c r="G57" s="221"/>
      <c r="H57" s="220">
        <v>200867</v>
      </c>
      <c r="I57" s="215">
        <f t="shared" si="0"/>
        <v>1.1610809248554914</v>
      </c>
      <c r="J57" s="199">
        <v>0</v>
      </c>
      <c r="K57" s="200"/>
    </row>
    <row r="58" spans="1:11" s="169" customFormat="1" ht="21.75" customHeight="1">
      <c r="A58" s="191"/>
      <c r="B58" s="191"/>
      <c r="C58" s="214" t="s">
        <v>105</v>
      </c>
      <c r="D58" s="197" t="s">
        <v>106</v>
      </c>
      <c r="E58" s="195">
        <v>10000</v>
      </c>
      <c r="F58" s="194"/>
      <c r="G58" s="195"/>
      <c r="H58" s="195">
        <v>9802</v>
      </c>
      <c r="I58" s="215">
        <f t="shared" si="0"/>
        <v>0.9802</v>
      </c>
      <c r="J58" s="199">
        <v>0</v>
      </c>
      <c r="K58" s="200"/>
    </row>
    <row r="59" spans="1:11" s="169" customFormat="1" ht="21" customHeight="1">
      <c r="A59" s="191"/>
      <c r="B59" s="191"/>
      <c r="C59" s="229" t="s">
        <v>81</v>
      </c>
      <c r="D59" s="197" t="s">
        <v>82</v>
      </c>
      <c r="E59" s="195">
        <v>50</v>
      </c>
      <c r="F59" s="194"/>
      <c r="G59" s="195"/>
      <c r="H59" s="195">
        <v>61.6</v>
      </c>
      <c r="I59" s="215">
        <f t="shared" si="0"/>
        <v>1.232</v>
      </c>
      <c r="J59" s="199">
        <v>0</v>
      </c>
      <c r="K59" s="200"/>
    </row>
    <row r="60" spans="1:11" s="169" customFormat="1" ht="31.5" customHeight="1">
      <c r="A60" s="191"/>
      <c r="B60" s="191"/>
      <c r="C60" s="214" t="s">
        <v>94</v>
      </c>
      <c r="D60" s="197" t="s">
        <v>95</v>
      </c>
      <c r="E60" s="195">
        <v>254959</v>
      </c>
      <c r="F60" s="194"/>
      <c r="G60" s="195"/>
      <c r="H60" s="195">
        <v>260342.6</v>
      </c>
      <c r="I60" s="215">
        <f t="shared" si="0"/>
        <v>1.0211155519122683</v>
      </c>
      <c r="J60" s="199">
        <v>0</v>
      </c>
      <c r="K60" s="200"/>
    </row>
    <row r="61" spans="1:11" s="169" customFormat="1" ht="57" customHeight="1">
      <c r="A61" s="204"/>
      <c r="B61" s="204">
        <v>75616</v>
      </c>
      <c r="C61" s="204"/>
      <c r="D61" s="192" t="s">
        <v>107</v>
      </c>
      <c r="E61" s="225">
        <f>SUM(E62:E71)</f>
        <v>2085200</v>
      </c>
      <c r="F61" s="225">
        <f>SUM(F62:F71)</f>
        <v>0</v>
      </c>
      <c r="G61" s="225">
        <f>SUM(G62:G71)</f>
        <v>0</v>
      </c>
      <c r="H61" s="225">
        <f>SUM(H62:H71)</f>
        <v>2131328.91</v>
      </c>
      <c r="I61" s="213">
        <f t="shared" si="0"/>
        <v>1.0221220554383272</v>
      </c>
      <c r="J61" s="225">
        <f>SUM(J62:J71)</f>
        <v>274105.26999999996</v>
      </c>
      <c r="K61" s="188"/>
    </row>
    <row r="62" spans="1:11" s="169" customFormat="1" ht="19.5" customHeight="1">
      <c r="A62" s="191"/>
      <c r="B62" s="191"/>
      <c r="C62" s="214" t="s">
        <v>97</v>
      </c>
      <c r="D62" s="197" t="s">
        <v>98</v>
      </c>
      <c r="E62" s="195">
        <v>1400000</v>
      </c>
      <c r="F62" s="195"/>
      <c r="G62" s="195"/>
      <c r="H62" s="195">
        <v>1385800.52</v>
      </c>
      <c r="I62" s="215">
        <f t="shared" si="0"/>
        <v>0.9898575142857143</v>
      </c>
      <c r="J62" s="199">
        <v>256949.36</v>
      </c>
      <c r="K62" s="200"/>
    </row>
    <row r="63" spans="1:11" s="169" customFormat="1" ht="21" customHeight="1">
      <c r="A63" s="191"/>
      <c r="B63" s="191"/>
      <c r="C63" s="214" t="s">
        <v>99</v>
      </c>
      <c r="D63" s="197" t="s">
        <v>100</v>
      </c>
      <c r="E63" s="195">
        <v>20000</v>
      </c>
      <c r="F63" s="195"/>
      <c r="G63" s="195"/>
      <c r="H63" s="195">
        <v>16354.07</v>
      </c>
      <c r="I63" s="215">
        <f t="shared" si="0"/>
        <v>0.8177035</v>
      </c>
      <c r="J63" s="199">
        <v>6447.61</v>
      </c>
      <c r="K63" s="200"/>
    </row>
    <row r="64" spans="1:11" s="169" customFormat="1" ht="21" customHeight="1">
      <c r="A64" s="191"/>
      <c r="B64" s="191"/>
      <c r="C64" s="214" t="s">
        <v>101</v>
      </c>
      <c r="D64" s="197" t="s">
        <v>102</v>
      </c>
      <c r="E64" s="195">
        <v>400</v>
      </c>
      <c r="F64" s="195"/>
      <c r="G64" s="195"/>
      <c r="H64" s="195">
        <v>352</v>
      </c>
      <c r="I64" s="215">
        <f t="shared" si="0"/>
        <v>0.88</v>
      </c>
      <c r="J64" s="199">
        <v>108.6</v>
      </c>
      <c r="K64" s="200"/>
    </row>
    <row r="65" spans="1:11" s="169" customFormat="1" ht="21" customHeight="1">
      <c r="A65" s="209"/>
      <c r="B65" s="209"/>
      <c r="C65" s="219" t="s">
        <v>103</v>
      </c>
      <c r="D65" s="216" t="s">
        <v>104</v>
      </c>
      <c r="E65" s="220">
        <v>105000</v>
      </c>
      <c r="F65" s="220"/>
      <c r="G65" s="221"/>
      <c r="H65" s="220">
        <v>89091</v>
      </c>
      <c r="I65" s="215">
        <f t="shared" si="0"/>
        <v>0.8484857142857143</v>
      </c>
      <c r="J65" s="199">
        <v>10599.7</v>
      </c>
      <c r="K65" s="200"/>
    </row>
    <row r="66" spans="1:11" s="169" customFormat="1" ht="22.5" customHeight="1">
      <c r="A66" s="191"/>
      <c r="B66" s="191"/>
      <c r="C66" s="214" t="s">
        <v>108</v>
      </c>
      <c r="D66" s="197" t="s">
        <v>109</v>
      </c>
      <c r="E66" s="194">
        <v>20000</v>
      </c>
      <c r="F66" s="194"/>
      <c r="G66" s="195"/>
      <c r="H66" s="194">
        <v>35043.7</v>
      </c>
      <c r="I66" s="215">
        <f t="shared" si="0"/>
        <v>1.7521849999999999</v>
      </c>
      <c r="J66" s="199">
        <v>0</v>
      </c>
      <c r="K66" s="200"/>
    </row>
    <row r="67" spans="1:11" s="169" customFormat="1" ht="20.25" customHeight="1">
      <c r="A67" s="191"/>
      <c r="B67" s="191"/>
      <c r="C67" s="214" t="s">
        <v>110</v>
      </c>
      <c r="D67" s="197" t="s">
        <v>111</v>
      </c>
      <c r="E67" s="195">
        <v>160000</v>
      </c>
      <c r="F67" s="194"/>
      <c r="G67" s="195"/>
      <c r="H67" s="195">
        <v>150990</v>
      </c>
      <c r="I67" s="215">
        <f t="shared" si="0"/>
        <v>0.9436875</v>
      </c>
      <c r="J67" s="199">
        <v>0</v>
      </c>
      <c r="K67" s="200"/>
    </row>
    <row r="68" spans="1:11" s="169" customFormat="1" ht="31.5" customHeight="1">
      <c r="A68" s="191"/>
      <c r="B68" s="191"/>
      <c r="C68" s="214" t="s">
        <v>105</v>
      </c>
      <c r="D68" s="197" t="s">
        <v>106</v>
      </c>
      <c r="E68" s="195">
        <v>332300</v>
      </c>
      <c r="F68" s="194"/>
      <c r="G68" s="195"/>
      <c r="H68" s="195">
        <v>418075.54</v>
      </c>
      <c r="I68" s="215">
        <f t="shared" si="0"/>
        <v>1.258126813120674</v>
      </c>
      <c r="J68" s="199">
        <v>0</v>
      </c>
      <c r="K68" s="200"/>
    </row>
    <row r="69" spans="1:11" s="169" customFormat="1" ht="19.5" customHeight="1">
      <c r="A69" s="191"/>
      <c r="B69" s="191"/>
      <c r="C69" s="214" t="s">
        <v>81</v>
      </c>
      <c r="D69" s="216" t="s">
        <v>82</v>
      </c>
      <c r="E69" s="195">
        <v>3500</v>
      </c>
      <c r="F69" s="194"/>
      <c r="G69" s="195"/>
      <c r="H69" s="195">
        <v>3120.17</v>
      </c>
      <c r="I69" s="215">
        <f t="shared" si="0"/>
        <v>0.8914771428571429</v>
      </c>
      <c r="J69" s="199">
        <v>0</v>
      </c>
      <c r="K69" s="200"/>
    </row>
    <row r="70" spans="1:11" s="169" customFormat="1" ht="24.75" customHeight="1">
      <c r="A70" s="191"/>
      <c r="B70" s="191"/>
      <c r="C70" s="214" t="s">
        <v>94</v>
      </c>
      <c r="D70" s="197" t="s">
        <v>95</v>
      </c>
      <c r="E70" s="195">
        <v>20000</v>
      </c>
      <c r="F70" s="194"/>
      <c r="G70" s="195"/>
      <c r="H70" s="195">
        <v>10014.91</v>
      </c>
      <c r="I70" s="215">
        <f t="shared" si="0"/>
        <v>0.5007455</v>
      </c>
      <c r="J70" s="199">
        <v>0</v>
      </c>
      <c r="K70" s="200"/>
    </row>
    <row r="71" spans="1:11" s="169" customFormat="1" ht="27.75" customHeight="1">
      <c r="A71" s="191"/>
      <c r="B71" s="191"/>
      <c r="C71" s="214" t="s">
        <v>112</v>
      </c>
      <c r="D71" s="197" t="s">
        <v>113</v>
      </c>
      <c r="E71" s="195">
        <v>24000</v>
      </c>
      <c r="F71" s="194"/>
      <c r="G71" s="195"/>
      <c r="H71" s="195">
        <v>22487</v>
      </c>
      <c r="I71" s="215">
        <f t="shared" si="0"/>
        <v>0.9369583333333333</v>
      </c>
      <c r="J71" s="199">
        <v>0</v>
      </c>
      <c r="K71" s="200"/>
    </row>
    <row r="72" spans="1:11" s="169" customFormat="1" ht="47.25" customHeight="1">
      <c r="A72" s="204"/>
      <c r="B72" s="204">
        <v>75618</v>
      </c>
      <c r="C72" s="190"/>
      <c r="D72" s="192" t="s">
        <v>114</v>
      </c>
      <c r="E72" s="225">
        <f>SUM(E73:E76)</f>
        <v>782100</v>
      </c>
      <c r="F72" s="225">
        <f>SUM(F73:F76)</f>
        <v>0</v>
      </c>
      <c r="G72" s="225">
        <f>SUM(G73:G76)</f>
        <v>0</v>
      </c>
      <c r="H72" s="225">
        <f>SUM(H73:H76)</f>
        <v>772082.84</v>
      </c>
      <c r="I72" s="213">
        <f t="shared" si="0"/>
        <v>0.987191970336274</v>
      </c>
      <c r="J72" s="225">
        <f>SUM(J73:J76)</f>
        <v>0</v>
      </c>
      <c r="K72" s="188"/>
    </row>
    <row r="73" spans="1:11" s="169" customFormat="1" ht="23.25" customHeight="1">
      <c r="A73" s="191"/>
      <c r="B73" s="191"/>
      <c r="C73" s="214" t="s">
        <v>115</v>
      </c>
      <c r="D73" s="197" t="s">
        <v>116</v>
      </c>
      <c r="E73" s="195">
        <v>480000</v>
      </c>
      <c r="F73" s="194"/>
      <c r="G73" s="195"/>
      <c r="H73" s="195">
        <v>471449.84</v>
      </c>
      <c r="I73" s="215">
        <f t="shared" si="0"/>
        <v>0.9821871666666667</v>
      </c>
      <c r="J73" s="199">
        <v>0</v>
      </c>
      <c r="K73" s="200"/>
    </row>
    <row r="74" spans="1:11" s="169" customFormat="1" ht="25.5" customHeight="1">
      <c r="A74" s="191"/>
      <c r="B74" s="191"/>
      <c r="C74" s="214" t="s">
        <v>117</v>
      </c>
      <c r="D74" s="197" t="s">
        <v>118</v>
      </c>
      <c r="E74" s="195">
        <v>295000</v>
      </c>
      <c r="F74" s="194"/>
      <c r="G74" s="195"/>
      <c r="H74" s="195">
        <v>296457.55</v>
      </c>
      <c r="I74" s="215">
        <f t="shared" si="0"/>
        <v>1.0049408474576271</v>
      </c>
      <c r="J74" s="199">
        <v>0</v>
      </c>
      <c r="K74" s="200"/>
    </row>
    <row r="75" spans="1:11" s="169" customFormat="1" ht="33.75" customHeight="1">
      <c r="A75" s="191"/>
      <c r="B75" s="191"/>
      <c r="C75" s="214" t="s">
        <v>119</v>
      </c>
      <c r="D75" s="197" t="s">
        <v>120</v>
      </c>
      <c r="E75" s="195">
        <v>7000</v>
      </c>
      <c r="F75" s="194"/>
      <c r="G75" s="195"/>
      <c r="H75" s="195">
        <v>4100.45</v>
      </c>
      <c r="I75" s="215">
        <f t="shared" si="0"/>
        <v>0.5857785714285714</v>
      </c>
      <c r="J75" s="199">
        <v>0</v>
      </c>
      <c r="K75" s="200"/>
    </row>
    <row r="76" spans="1:11" s="169" customFormat="1" ht="34.5" customHeight="1">
      <c r="A76" s="191"/>
      <c r="B76" s="191"/>
      <c r="C76" s="214" t="s">
        <v>121</v>
      </c>
      <c r="D76" s="197" t="s">
        <v>122</v>
      </c>
      <c r="E76" s="195">
        <v>100</v>
      </c>
      <c r="F76" s="194"/>
      <c r="G76" s="195"/>
      <c r="H76" s="195">
        <v>75</v>
      </c>
      <c r="I76" s="215">
        <f t="shared" si="0"/>
        <v>0.75</v>
      </c>
      <c r="J76" s="199">
        <v>0</v>
      </c>
      <c r="K76" s="200"/>
    </row>
    <row r="77" spans="1:11" s="169" customFormat="1" ht="35.25" customHeight="1">
      <c r="A77" s="204"/>
      <c r="B77" s="204">
        <v>75621</v>
      </c>
      <c r="C77" s="190"/>
      <c r="D77" s="192" t="s">
        <v>123</v>
      </c>
      <c r="E77" s="225">
        <f>SUM(E78+E79)</f>
        <v>5349070</v>
      </c>
      <c r="F77" s="193">
        <f>SUM(F78:F79)</f>
        <v>0</v>
      </c>
      <c r="G77" s="225">
        <f>F77/E77</f>
        <v>0</v>
      </c>
      <c r="H77" s="225">
        <f>SUM(H78+H79)</f>
        <v>5245486.56</v>
      </c>
      <c r="I77" s="213">
        <f t="shared" si="0"/>
        <v>0.9806352431357226</v>
      </c>
      <c r="J77" s="225">
        <f>SUM(J78+J79)</f>
        <v>0</v>
      </c>
      <c r="K77" s="188"/>
    </row>
    <row r="78" spans="1:11" s="169" customFormat="1" ht="24" customHeight="1">
      <c r="A78" s="191"/>
      <c r="B78" s="191"/>
      <c r="C78" s="214" t="s">
        <v>124</v>
      </c>
      <c r="D78" s="197" t="s">
        <v>125</v>
      </c>
      <c r="E78" s="195">
        <v>5089070</v>
      </c>
      <c r="F78" s="194"/>
      <c r="G78" s="195"/>
      <c r="H78" s="195">
        <v>4980739</v>
      </c>
      <c r="I78" s="215">
        <f t="shared" si="0"/>
        <v>0.9787130065021703</v>
      </c>
      <c r="J78" s="199">
        <v>0</v>
      </c>
      <c r="K78" s="200"/>
    </row>
    <row r="79" spans="1:11" s="169" customFormat="1" ht="19.5" customHeight="1">
      <c r="A79" s="191"/>
      <c r="B79" s="191"/>
      <c r="C79" s="214" t="s">
        <v>126</v>
      </c>
      <c r="D79" s="197" t="s">
        <v>127</v>
      </c>
      <c r="E79" s="195">
        <v>260000</v>
      </c>
      <c r="F79" s="194"/>
      <c r="G79" s="195"/>
      <c r="H79" s="195">
        <v>264747.56</v>
      </c>
      <c r="I79" s="215">
        <f t="shared" si="0"/>
        <v>1.0182598461538461</v>
      </c>
      <c r="J79" s="199">
        <v>0</v>
      </c>
      <c r="K79" s="200"/>
    </row>
    <row r="80" spans="1:11" s="217" customFormat="1" ht="21" customHeight="1">
      <c r="A80" s="204"/>
      <c r="B80" s="204">
        <v>75624</v>
      </c>
      <c r="C80" s="190"/>
      <c r="D80" s="192" t="s">
        <v>232</v>
      </c>
      <c r="E80" s="225">
        <f>E81</f>
        <v>1000</v>
      </c>
      <c r="F80" s="193"/>
      <c r="G80" s="225"/>
      <c r="H80" s="225">
        <f>H81</f>
        <v>0</v>
      </c>
      <c r="I80" s="213">
        <f t="shared" si="0"/>
        <v>0</v>
      </c>
      <c r="J80" s="225">
        <f>J81</f>
        <v>0</v>
      </c>
      <c r="K80" s="188"/>
    </row>
    <row r="81" spans="1:11" s="169" customFormat="1" ht="18.75" customHeight="1">
      <c r="A81" s="191"/>
      <c r="B81" s="191"/>
      <c r="C81" s="214" t="s">
        <v>222</v>
      </c>
      <c r="D81" s="197" t="s">
        <v>231</v>
      </c>
      <c r="E81" s="195">
        <v>1000</v>
      </c>
      <c r="F81" s="194"/>
      <c r="G81" s="195"/>
      <c r="H81" s="195">
        <v>0</v>
      </c>
      <c r="I81" s="215">
        <f t="shared" si="0"/>
        <v>0</v>
      </c>
      <c r="J81" s="199">
        <v>0</v>
      </c>
      <c r="K81" s="200"/>
    </row>
    <row r="82" spans="1:11" s="217" customFormat="1" ht="21" customHeight="1">
      <c r="A82" s="230">
        <v>758</v>
      </c>
      <c r="B82" s="230"/>
      <c r="C82" s="231"/>
      <c r="D82" s="232" t="s">
        <v>133</v>
      </c>
      <c r="E82" s="233">
        <f>SUM(E83+E85+E87)</f>
        <v>13633994</v>
      </c>
      <c r="F82" s="233">
        <f>SUM(F83+F85+F87)</f>
        <v>315924</v>
      </c>
      <c r="G82" s="233">
        <f>SUM(G83+G85+G87)</f>
        <v>2.02896465797941</v>
      </c>
      <c r="H82" s="233">
        <f>SUM(H83+H85+H87)</f>
        <v>13633994</v>
      </c>
      <c r="I82" s="234">
        <f t="shared" si="0"/>
        <v>1</v>
      </c>
      <c r="J82" s="233">
        <f>SUM(J83+J85+J87)</f>
        <v>0</v>
      </c>
      <c r="K82" s="188"/>
    </row>
    <row r="83" spans="1:11" s="169" customFormat="1" ht="36" customHeight="1">
      <c r="A83" s="204"/>
      <c r="B83" s="204">
        <v>75801</v>
      </c>
      <c r="C83" s="190"/>
      <c r="D83" s="192" t="s">
        <v>134</v>
      </c>
      <c r="E83" s="225">
        <f>SUM(E84)</f>
        <v>9543057</v>
      </c>
      <c r="F83" s="193">
        <f>SUM(F84)</f>
        <v>0</v>
      </c>
      <c r="G83" s="225">
        <f>F83/E83</f>
        <v>0</v>
      </c>
      <c r="H83" s="225">
        <f>H84</f>
        <v>9543057</v>
      </c>
      <c r="I83" s="213">
        <f t="shared" si="0"/>
        <v>1</v>
      </c>
      <c r="J83" s="225">
        <f>J84</f>
        <v>0</v>
      </c>
      <c r="K83" s="188"/>
    </row>
    <row r="84" spans="1:11" s="169" customFormat="1" ht="19.5" customHeight="1">
      <c r="A84" s="191"/>
      <c r="B84" s="191"/>
      <c r="C84" s="214" t="s">
        <v>135</v>
      </c>
      <c r="D84" s="197" t="s">
        <v>136</v>
      </c>
      <c r="E84" s="195">
        <v>9543057</v>
      </c>
      <c r="F84" s="194"/>
      <c r="G84" s="195"/>
      <c r="H84" s="195">
        <v>9543057</v>
      </c>
      <c r="I84" s="215">
        <f t="shared" si="0"/>
        <v>1</v>
      </c>
      <c r="J84" s="199">
        <v>0</v>
      </c>
      <c r="K84" s="200"/>
    </row>
    <row r="85" spans="1:11" s="169" customFormat="1" ht="21.75" customHeight="1">
      <c r="A85" s="204"/>
      <c r="B85" s="204">
        <v>75807</v>
      </c>
      <c r="C85" s="190"/>
      <c r="D85" s="192" t="s">
        <v>137</v>
      </c>
      <c r="E85" s="225">
        <f>SUM(E86)</f>
        <v>3935230</v>
      </c>
      <c r="F85" s="193">
        <f>SUM(F86)</f>
        <v>0</v>
      </c>
      <c r="G85" s="225">
        <f>F85/E85</f>
        <v>0</v>
      </c>
      <c r="H85" s="225">
        <f>SUM(H86)</f>
        <v>3935230</v>
      </c>
      <c r="I85" s="213">
        <f t="shared" si="0"/>
        <v>1</v>
      </c>
      <c r="J85" s="225">
        <f>SUM(J86)</f>
        <v>0</v>
      </c>
      <c r="K85" s="188"/>
    </row>
    <row r="86" spans="1:11" s="169" customFormat="1" ht="21" customHeight="1">
      <c r="A86" s="191"/>
      <c r="B86" s="191"/>
      <c r="C86" s="214" t="s">
        <v>135</v>
      </c>
      <c r="D86" s="197" t="s">
        <v>136</v>
      </c>
      <c r="E86" s="195">
        <v>3935230</v>
      </c>
      <c r="F86" s="194"/>
      <c r="G86" s="195"/>
      <c r="H86" s="195">
        <v>3935230</v>
      </c>
      <c r="I86" s="215">
        <f aca="true" t="shared" si="1" ref="I86:I93">H86/E86</f>
        <v>1</v>
      </c>
      <c r="J86" s="199">
        <v>0</v>
      </c>
      <c r="K86" s="200"/>
    </row>
    <row r="87" spans="1:11" s="169" customFormat="1" ht="24.75" customHeight="1">
      <c r="A87" s="204"/>
      <c r="B87" s="204">
        <v>75831</v>
      </c>
      <c r="C87" s="190"/>
      <c r="D87" s="192" t="s">
        <v>141</v>
      </c>
      <c r="E87" s="225">
        <f>SUM(E88)</f>
        <v>155707</v>
      </c>
      <c r="F87" s="193">
        <f>SUM(F88)</f>
        <v>315924</v>
      </c>
      <c r="G87" s="225">
        <f>F87/E87</f>
        <v>2.02896465797941</v>
      </c>
      <c r="H87" s="225">
        <f>SUM(H88)</f>
        <v>155707</v>
      </c>
      <c r="I87" s="213">
        <f t="shared" si="1"/>
        <v>1</v>
      </c>
      <c r="J87" s="225">
        <f>SUM(J88)</f>
        <v>0</v>
      </c>
      <c r="K87" s="188"/>
    </row>
    <row r="88" spans="1:11" s="169" customFormat="1" ht="21.75" customHeight="1">
      <c r="A88" s="191"/>
      <c r="B88" s="191"/>
      <c r="C88" s="214" t="s">
        <v>135</v>
      </c>
      <c r="D88" s="197" t="s">
        <v>136</v>
      </c>
      <c r="E88" s="195">
        <v>155707</v>
      </c>
      <c r="F88" s="194">
        <v>315924</v>
      </c>
      <c r="G88" s="195">
        <f>F88/E88</f>
        <v>2.02896465797941</v>
      </c>
      <c r="H88" s="195">
        <v>155707</v>
      </c>
      <c r="I88" s="215">
        <f t="shared" si="1"/>
        <v>1</v>
      </c>
      <c r="J88" s="199">
        <v>0</v>
      </c>
      <c r="K88" s="200"/>
    </row>
    <row r="89" spans="1:11" s="217" customFormat="1" ht="17.25" customHeight="1">
      <c r="A89" s="201">
        <v>801</v>
      </c>
      <c r="B89" s="201"/>
      <c r="C89" s="183"/>
      <c r="D89" s="185" t="s">
        <v>142</v>
      </c>
      <c r="E89" s="208">
        <f>SUM(E90+E94+E97+E99)</f>
        <v>221175</v>
      </c>
      <c r="F89" s="202" t="e">
        <f>SUM(F90+F94+F97+#REF!+F99)</f>
        <v>#REF!</v>
      </c>
      <c r="G89" s="208" t="e">
        <f>F89/E89</f>
        <v>#REF!</v>
      </c>
      <c r="H89" s="208">
        <f>SUM(H90+H94+H97+H99)</f>
        <v>250499.06</v>
      </c>
      <c r="I89" s="187">
        <f t="shared" si="1"/>
        <v>1.1325830677065671</v>
      </c>
      <c r="J89" s="208">
        <f>SUM(J90+J94+J97+J99)</f>
        <v>0</v>
      </c>
      <c r="K89" s="188"/>
    </row>
    <row r="90" spans="1:11" s="169" customFormat="1" ht="18.75" customHeight="1">
      <c r="A90" s="209"/>
      <c r="B90" s="209">
        <v>80101</v>
      </c>
      <c r="C90" s="235"/>
      <c r="D90" s="210" t="s">
        <v>143</v>
      </c>
      <c r="E90" s="212">
        <f>SUM(E91:E93)</f>
        <v>173076</v>
      </c>
      <c r="F90" s="212">
        <f>SUM(F91:F93)</f>
        <v>0</v>
      </c>
      <c r="G90" s="212">
        <f>SUM(G91:G93)</f>
        <v>0</v>
      </c>
      <c r="H90" s="212">
        <f>SUM(H91:H93)</f>
        <v>146716.41999999998</v>
      </c>
      <c r="I90" s="213">
        <f t="shared" si="1"/>
        <v>0.8476993921745359</v>
      </c>
      <c r="J90" s="226">
        <f>SUM(J91:J93)</f>
        <v>0</v>
      </c>
      <c r="K90" s="188"/>
    </row>
    <row r="91" spans="1:11" s="169" customFormat="1" ht="20.25" customHeight="1">
      <c r="A91" s="223"/>
      <c r="B91" s="223"/>
      <c r="C91" s="219" t="s">
        <v>45</v>
      </c>
      <c r="D91" s="197" t="s">
        <v>46</v>
      </c>
      <c r="E91" s="221">
        <v>53076</v>
      </c>
      <c r="F91" s="220"/>
      <c r="G91" s="221"/>
      <c r="H91" s="221">
        <v>52291.18</v>
      </c>
      <c r="I91" s="215">
        <f t="shared" si="1"/>
        <v>0.9852132790715201</v>
      </c>
      <c r="J91" s="199">
        <v>0</v>
      </c>
      <c r="K91" s="200"/>
    </row>
    <row r="92" spans="1:11" s="169" customFormat="1" ht="40.5" customHeight="1">
      <c r="A92" s="191"/>
      <c r="B92" s="191"/>
      <c r="C92" s="214" t="s">
        <v>181</v>
      </c>
      <c r="D92" s="197" t="s">
        <v>247</v>
      </c>
      <c r="E92" s="195">
        <v>36000</v>
      </c>
      <c r="F92" s="194"/>
      <c r="G92" s="195"/>
      <c r="H92" s="195">
        <v>36000</v>
      </c>
      <c r="I92" s="215">
        <f t="shared" si="1"/>
        <v>1</v>
      </c>
      <c r="J92" s="199">
        <v>0</v>
      </c>
      <c r="K92" s="200"/>
    </row>
    <row r="93" spans="1:10" s="169" customFormat="1" ht="57" customHeight="1">
      <c r="A93" s="209"/>
      <c r="B93" s="191"/>
      <c r="C93" s="214" t="s">
        <v>246</v>
      </c>
      <c r="D93" s="197" t="s">
        <v>248</v>
      </c>
      <c r="E93" s="195">
        <v>84000</v>
      </c>
      <c r="F93" s="194"/>
      <c r="G93" s="195"/>
      <c r="H93" s="195">
        <v>58425.24</v>
      </c>
      <c r="I93" s="215">
        <f t="shared" si="1"/>
        <v>0.6955385714285715</v>
      </c>
      <c r="J93" s="199">
        <v>0</v>
      </c>
    </row>
    <row r="94" spans="1:11" s="169" customFormat="1" ht="23.25" customHeight="1">
      <c r="A94" s="204"/>
      <c r="B94" s="204">
        <v>80104</v>
      </c>
      <c r="C94" s="204"/>
      <c r="D94" s="192" t="s">
        <v>157</v>
      </c>
      <c r="E94" s="225">
        <f>SUM(E95:E96)</f>
        <v>22803</v>
      </c>
      <c r="F94" s="225">
        <f>SUM(F96:F96)</f>
        <v>0</v>
      </c>
      <c r="G94" s="225"/>
      <c r="H94" s="225">
        <f>SUM(H95:H96)</f>
        <v>29263.949999999997</v>
      </c>
      <c r="I94" s="213">
        <f aca="true" t="shared" si="2" ref="I94:I160">H94/E94</f>
        <v>1.2833377187212207</v>
      </c>
      <c r="J94" s="226">
        <f>SUM(J96:J96)</f>
        <v>0</v>
      </c>
      <c r="K94" s="188"/>
    </row>
    <row r="95" spans="1:11" s="169" customFormat="1" ht="18.75" customHeight="1">
      <c r="A95" s="204"/>
      <c r="B95" s="204"/>
      <c r="C95" s="236" t="s">
        <v>45</v>
      </c>
      <c r="D95" s="197" t="s">
        <v>46</v>
      </c>
      <c r="E95" s="195">
        <v>8303</v>
      </c>
      <c r="F95" s="195"/>
      <c r="G95" s="195"/>
      <c r="H95" s="195">
        <v>9822.03</v>
      </c>
      <c r="I95" s="215">
        <f t="shared" si="2"/>
        <v>1.1829495363121765</v>
      </c>
      <c r="J95" s="199">
        <v>0</v>
      </c>
      <c r="K95" s="188"/>
    </row>
    <row r="96" spans="1:10" s="169" customFormat="1" ht="31.5" customHeight="1">
      <c r="A96" s="191"/>
      <c r="B96" s="191"/>
      <c r="C96" s="191">
        <v>2310</v>
      </c>
      <c r="D96" s="197" t="s">
        <v>249</v>
      </c>
      <c r="E96" s="195">
        <v>14500</v>
      </c>
      <c r="F96" s="195"/>
      <c r="G96" s="195"/>
      <c r="H96" s="195">
        <v>19441.92</v>
      </c>
      <c r="I96" s="198">
        <f t="shared" si="2"/>
        <v>1.340822068965517</v>
      </c>
      <c r="J96" s="199">
        <v>0</v>
      </c>
    </row>
    <row r="97" spans="1:11" s="217" customFormat="1" ht="19.5" customHeight="1">
      <c r="A97" s="204"/>
      <c r="B97" s="204">
        <v>80110</v>
      </c>
      <c r="C97" s="190"/>
      <c r="D97" s="192" t="s">
        <v>159</v>
      </c>
      <c r="E97" s="237">
        <f>SUM(E98:E98)</f>
        <v>4900</v>
      </c>
      <c r="F97" s="225" t="e">
        <f>SUM(#REF!)</f>
        <v>#REF!</v>
      </c>
      <c r="G97" s="225" t="e">
        <f>SUM(#REF!)</f>
        <v>#REF!</v>
      </c>
      <c r="H97" s="225">
        <f>SUM(H98:H98)</f>
        <v>4756</v>
      </c>
      <c r="I97" s="213">
        <f t="shared" si="2"/>
        <v>0.9706122448979592</v>
      </c>
      <c r="J97" s="225">
        <f>SUM(J98:J98)</f>
        <v>0</v>
      </c>
      <c r="K97" s="188"/>
    </row>
    <row r="98" spans="1:11" s="169" customFormat="1" ht="20.25" customHeight="1">
      <c r="A98" s="204"/>
      <c r="B98" s="204"/>
      <c r="C98" s="229" t="s">
        <v>45</v>
      </c>
      <c r="D98" s="197" t="s">
        <v>46</v>
      </c>
      <c r="E98" s="195">
        <v>4900</v>
      </c>
      <c r="F98" s="225"/>
      <c r="G98" s="225"/>
      <c r="H98" s="195">
        <v>4756</v>
      </c>
      <c r="I98" s="215">
        <f t="shared" si="2"/>
        <v>0.9706122448979592</v>
      </c>
      <c r="J98" s="199">
        <v>0</v>
      </c>
      <c r="K98" s="188"/>
    </row>
    <row r="99" spans="1:11" s="169" customFormat="1" ht="19.5" customHeight="1">
      <c r="A99" s="204"/>
      <c r="B99" s="204">
        <v>80195</v>
      </c>
      <c r="C99" s="204"/>
      <c r="D99" s="192" t="s">
        <v>11</v>
      </c>
      <c r="E99" s="225">
        <f>SUM(E100:E102)</f>
        <v>20396</v>
      </c>
      <c r="F99" s="225">
        <f>SUM(F102:F102)</f>
        <v>0</v>
      </c>
      <c r="G99" s="225">
        <f>SUM(G102:G102)</f>
        <v>0</v>
      </c>
      <c r="H99" s="225">
        <f>SUM(H100:H102)</f>
        <v>69762.69</v>
      </c>
      <c r="I99" s="213">
        <f t="shared" si="2"/>
        <v>3.420410374583252</v>
      </c>
      <c r="J99" s="225">
        <f>SUM(J100:J102)</f>
        <v>0</v>
      </c>
      <c r="K99" s="188"/>
    </row>
    <row r="100" spans="1:11" s="169" customFormat="1" ht="19.5" customHeight="1">
      <c r="A100" s="204"/>
      <c r="B100" s="204"/>
      <c r="C100" s="280" t="s">
        <v>45</v>
      </c>
      <c r="D100" s="197" t="s">
        <v>46</v>
      </c>
      <c r="E100" s="195">
        <v>0</v>
      </c>
      <c r="F100" s="225"/>
      <c r="G100" s="225"/>
      <c r="H100" s="195">
        <v>58775.99</v>
      </c>
      <c r="I100" s="215"/>
      <c r="J100" s="238"/>
      <c r="K100" s="188"/>
    </row>
    <row r="101" spans="1:11" s="169" customFormat="1" ht="24" customHeight="1">
      <c r="A101" s="204"/>
      <c r="B101" s="204"/>
      <c r="C101" s="191">
        <v>2030</v>
      </c>
      <c r="D101" s="197" t="s">
        <v>247</v>
      </c>
      <c r="E101" s="195">
        <v>396</v>
      </c>
      <c r="F101" s="225"/>
      <c r="G101" s="225"/>
      <c r="H101" s="195">
        <v>396</v>
      </c>
      <c r="I101" s="215">
        <f t="shared" si="2"/>
        <v>1</v>
      </c>
      <c r="J101" s="238"/>
      <c r="K101" s="188"/>
    </row>
    <row r="102" spans="1:11" s="169" customFormat="1" ht="51" customHeight="1">
      <c r="A102" s="191"/>
      <c r="B102" s="191"/>
      <c r="C102" s="191">
        <v>2707</v>
      </c>
      <c r="D102" s="197" t="s">
        <v>89</v>
      </c>
      <c r="E102" s="195">
        <v>20000</v>
      </c>
      <c r="F102" s="195"/>
      <c r="G102" s="195"/>
      <c r="H102" s="195">
        <v>10590.7</v>
      </c>
      <c r="I102" s="215">
        <f t="shared" si="2"/>
        <v>0.5295350000000001</v>
      </c>
      <c r="J102" s="239">
        <v>0</v>
      </c>
      <c r="K102" s="188"/>
    </row>
    <row r="103" spans="1:11" s="217" customFormat="1" ht="21" customHeight="1">
      <c r="A103" s="201">
        <v>851</v>
      </c>
      <c r="B103" s="201"/>
      <c r="C103" s="201"/>
      <c r="D103" s="185" t="s">
        <v>164</v>
      </c>
      <c r="E103" s="208">
        <f>SUM(E104)</f>
        <v>130</v>
      </c>
      <c r="F103" s="208"/>
      <c r="G103" s="208"/>
      <c r="H103" s="208">
        <f>SUM(H104)</f>
        <v>118.42</v>
      </c>
      <c r="I103" s="187">
        <f t="shared" si="2"/>
        <v>0.910923076923077</v>
      </c>
      <c r="J103" s="208">
        <f>SUM(J104)</f>
        <v>0</v>
      </c>
      <c r="K103" s="188"/>
    </row>
    <row r="104" spans="1:11" s="169" customFormat="1" ht="21.75" customHeight="1">
      <c r="A104" s="204"/>
      <c r="B104" s="204">
        <v>85195</v>
      </c>
      <c r="C104" s="190"/>
      <c r="D104" s="192" t="s">
        <v>11</v>
      </c>
      <c r="E104" s="225">
        <f>SUM(E105)</f>
        <v>130</v>
      </c>
      <c r="F104" s="225"/>
      <c r="G104" s="225"/>
      <c r="H104" s="225">
        <f>SUM(H105)</f>
        <v>118.42</v>
      </c>
      <c r="I104" s="205">
        <f t="shared" si="2"/>
        <v>0.910923076923077</v>
      </c>
      <c r="J104" s="226">
        <f>SUM(J105:J105)</f>
        <v>0</v>
      </c>
      <c r="K104" s="188"/>
    </row>
    <row r="105" spans="1:11" s="169" customFormat="1" ht="46.5" customHeight="1">
      <c r="A105" s="191"/>
      <c r="B105" s="191"/>
      <c r="C105" s="214" t="s">
        <v>167</v>
      </c>
      <c r="D105" s="197" t="s">
        <v>12</v>
      </c>
      <c r="E105" s="195">
        <v>130</v>
      </c>
      <c r="F105" s="195"/>
      <c r="G105" s="195"/>
      <c r="H105" s="195">
        <v>118.42</v>
      </c>
      <c r="I105" s="215">
        <f t="shared" si="2"/>
        <v>0.910923076923077</v>
      </c>
      <c r="J105" s="199">
        <v>0</v>
      </c>
      <c r="K105" s="200"/>
    </row>
    <row r="106" spans="1:11" s="217" customFormat="1" ht="22.5" customHeight="1">
      <c r="A106" s="201">
        <v>852</v>
      </c>
      <c r="B106" s="201"/>
      <c r="C106" s="183"/>
      <c r="D106" s="185" t="s">
        <v>168</v>
      </c>
      <c r="E106" s="208">
        <f>SUM(E107+E114+E117+E119+E122+E126+E128)</f>
        <v>10118501</v>
      </c>
      <c r="F106" s="208" t="e">
        <f>SUM(F107+F114+F117+F119+F122+F126+F128+#REF!)</f>
        <v>#REF!</v>
      </c>
      <c r="G106" s="208" t="e">
        <f>SUM(G107+G114+G117+G119+G122+G126+G128+#REF!)</f>
        <v>#REF!</v>
      </c>
      <c r="H106" s="208">
        <f>SUM(H107+H114+H117+H119+H122+H126+H128)</f>
        <v>10061921.350000001</v>
      </c>
      <c r="I106" s="187">
        <f t="shared" si="2"/>
        <v>0.994408297236913</v>
      </c>
      <c r="J106" s="208">
        <f>SUM(J107+J114+J117+J119+J122+J126+J128)</f>
        <v>43806.76</v>
      </c>
      <c r="K106" s="169"/>
    </row>
    <row r="107" spans="1:11" s="169" customFormat="1" ht="45">
      <c r="A107" s="204"/>
      <c r="B107" s="204">
        <v>85212</v>
      </c>
      <c r="C107" s="190"/>
      <c r="D107" s="192" t="s">
        <v>172</v>
      </c>
      <c r="E107" s="225">
        <f>SUM(E108:E113)</f>
        <v>6184037</v>
      </c>
      <c r="F107" s="225">
        <f>SUM(F109:F113)</f>
        <v>0</v>
      </c>
      <c r="G107" s="225">
        <f>SUM(G109:G113)</f>
        <v>0</v>
      </c>
      <c r="H107" s="225">
        <f>SUM(H108:H113)</f>
        <v>6145251.81</v>
      </c>
      <c r="I107" s="213">
        <f t="shared" si="2"/>
        <v>0.993728176270614</v>
      </c>
      <c r="J107" s="226">
        <f>SUM(J108:J113)</f>
        <v>22593.82</v>
      </c>
      <c r="K107" s="188"/>
    </row>
    <row r="108" spans="1:11" s="169" customFormat="1" ht="18.75" customHeight="1">
      <c r="A108" s="204"/>
      <c r="B108" s="204"/>
      <c r="C108" s="229" t="s">
        <v>81</v>
      </c>
      <c r="D108" s="197" t="s">
        <v>82</v>
      </c>
      <c r="E108" s="195">
        <v>1500</v>
      </c>
      <c r="F108" s="195"/>
      <c r="G108" s="195"/>
      <c r="H108" s="195">
        <v>649.65</v>
      </c>
      <c r="I108" s="215">
        <f t="shared" si="2"/>
        <v>0.4331</v>
      </c>
      <c r="J108" s="199">
        <v>714.35</v>
      </c>
      <c r="K108" s="200"/>
    </row>
    <row r="109" spans="1:11" s="169" customFormat="1" ht="16.5" customHeight="1">
      <c r="A109" s="204"/>
      <c r="B109" s="204"/>
      <c r="C109" s="229" t="s">
        <v>34</v>
      </c>
      <c r="D109" s="197" t="s">
        <v>35</v>
      </c>
      <c r="E109" s="195">
        <v>4000</v>
      </c>
      <c r="F109" s="195"/>
      <c r="G109" s="195"/>
      <c r="H109" s="195">
        <v>2970.19</v>
      </c>
      <c r="I109" s="215">
        <f t="shared" si="2"/>
        <v>0.7425475</v>
      </c>
      <c r="J109" s="199">
        <v>2117.42</v>
      </c>
      <c r="K109" s="188"/>
    </row>
    <row r="110" spans="1:11" s="169" customFormat="1" ht="21" customHeight="1">
      <c r="A110" s="204"/>
      <c r="B110" s="204"/>
      <c r="C110" s="214" t="s">
        <v>45</v>
      </c>
      <c r="D110" s="197" t="s">
        <v>46</v>
      </c>
      <c r="E110" s="195">
        <v>18400</v>
      </c>
      <c r="F110" s="195"/>
      <c r="G110" s="195"/>
      <c r="H110" s="195">
        <v>13012.92</v>
      </c>
      <c r="I110" s="215">
        <f t="shared" si="2"/>
        <v>0.7072239130434783</v>
      </c>
      <c r="J110" s="199">
        <v>19762.05</v>
      </c>
      <c r="K110" s="188"/>
    </row>
    <row r="111" spans="1:11" s="169" customFormat="1" ht="26.25" customHeight="1">
      <c r="A111" s="204"/>
      <c r="B111" s="204"/>
      <c r="C111" s="214" t="s">
        <v>250</v>
      </c>
      <c r="D111" s="197" t="s">
        <v>251</v>
      </c>
      <c r="E111" s="195">
        <v>68000</v>
      </c>
      <c r="F111" s="195"/>
      <c r="G111" s="195"/>
      <c r="H111" s="195">
        <v>43419.54</v>
      </c>
      <c r="I111" s="215">
        <f t="shared" si="2"/>
        <v>0.6385226470588236</v>
      </c>
      <c r="J111" s="199">
        <v>0</v>
      </c>
      <c r="K111" s="188"/>
    </row>
    <row r="112" spans="1:11" s="169" customFormat="1" ht="67.5">
      <c r="A112" s="204"/>
      <c r="B112" s="204"/>
      <c r="C112" s="191">
        <v>2010</v>
      </c>
      <c r="D112" s="197" t="s">
        <v>12</v>
      </c>
      <c r="E112" s="195">
        <v>6074637</v>
      </c>
      <c r="F112" s="195"/>
      <c r="G112" s="195"/>
      <c r="H112" s="195">
        <v>6074310.96</v>
      </c>
      <c r="I112" s="215">
        <f t="shared" si="2"/>
        <v>0.9999463276571093</v>
      </c>
      <c r="J112" s="199">
        <v>0</v>
      </c>
      <c r="K112" s="188"/>
    </row>
    <row r="113" spans="1:11" s="169" customFormat="1" ht="56.25">
      <c r="A113" s="204"/>
      <c r="B113" s="204"/>
      <c r="C113" s="191">
        <v>2360</v>
      </c>
      <c r="D113" s="197" t="s">
        <v>74</v>
      </c>
      <c r="E113" s="195">
        <v>17500</v>
      </c>
      <c r="F113" s="195"/>
      <c r="G113" s="195"/>
      <c r="H113" s="195">
        <v>10888.55</v>
      </c>
      <c r="I113" s="215">
        <f t="shared" si="2"/>
        <v>0.6222028571428571</v>
      </c>
      <c r="J113" s="199">
        <v>0</v>
      </c>
      <c r="K113" s="188"/>
    </row>
    <row r="114" spans="1:11" s="169" customFormat="1" ht="35.25" customHeight="1">
      <c r="A114" s="204"/>
      <c r="B114" s="204">
        <v>85213</v>
      </c>
      <c r="C114" s="204"/>
      <c r="D114" s="192" t="s">
        <v>174</v>
      </c>
      <c r="E114" s="225">
        <f>SUM(E115:E116)</f>
        <v>82930</v>
      </c>
      <c r="F114" s="225">
        <f>SUM(F115:F116)</f>
        <v>0</v>
      </c>
      <c r="G114" s="225">
        <f>SUM(G115:G116)</f>
        <v>0</v>
      </c>
      <c r="H114" s="225">
        <f>SUM(H115:H116)</f>
        <v>82234.87</v>
      </c>
      <c r="I114" s="213">
        <f t="shared" si="2"/>
        <v>0.991617870493187</v>
      </c>
      <c r="J114" s="226">
        <f>SUM(J115:J116)</f>
        <v>0</v>
      </c>
      <c r="K114" s="188"/>
    </row>
    <row r="115" spans="1:11" s="169" customFormat="1" ht="67.5">
      <c r="A115" s="191"/>
      <c r="B115" s="191"/>
      <c r="C115" s="191">
        <v>2010</v>
      </c>
      <c r="D115" s="197" t="s">
        <v>12</v>
      </c>
      <c r="E115" s="195">
        <v>16200</v>
      </c>
      <c r="F115" s="195"/>
      <c r="G115" s="195"/>
      <c r="H115" s="195">
        <v>15912</v>
      </c>
      <c r="I115" s="215">
        <f t="shared" si="2"/>
        <v>0.9822222222222222</v>
      </c>
      <c r="J115" s="199">
        <v>0</v>
      </c>
      <c r="K115" s="200"/>
    </row>
    <row r="116" spans="1:11" s="169" customFormat="1" ht="32.25" customHeight="1">
      <c r="A116" s="191"/>
      <c r="B116" s="191"/>
      <c r="C116" s="191">
        <v>2030</v>
      </c>
      <c r="D116" s="197" t="s">
        <v>144</v>
      </c>
      <c r="E116" s="195">
        <v>66730</v>
      </c>
      <c r="F116" s="195"/>
      <c r="G116" s="195"/>
      <c r="H116" s="195">
        <v>66322.87</v>
      </c>
      <c r="I116" s="215">
        <f t="shared" si="2"/>
        <v>0.9938988460962085</v>
      </c>
      <c r="J116" s="199">
        <v>0</v>
      </c>
      <c r="K116" s="200"/>
    </row>
    <row r="117" spans="1:11" s="169" customFormat="1" ht="34.5" customHeight="1">
      <c r="A117" s="209"/>
      <c r="B117" s="209">
        <v>85214</v>
      </c>
      <c r="C117" s="209"/>
      <c r="D117" s="210" t="s">
        <v>176</v>
      </c>
      <c r="E117" s="212">
        <f>SUM(E118:E118)</f>
        <v>2099200</v>
      </c>
      <c r="F117" s="212">
        <f>SUM(F118:F118)</f>
        <v>0</v>
      </c>
      <c r="G117" s="212">
        <f>SUM(G118:G118)</f>
        <v>0</v>
      </c>
      <c r="H117" s="212">
        <f>SUM(H118:H118)</f>
        <v>2099024.62</v>
      </c>
      <c r="I117" s="213">
        <f t="shared" si="2"/>
        <v>0.9999164538871952</v>
      </c>
      <c r="J117" s="226">
        <f>SUM(J118:J118)</f>
        <v>0</v>
      </c>
      <c r="K117" s="188"/>
    </row>
    <row r="118" spans="1:11" s="169" customFormat="1" ht="34.5" customHeight="1">
      <c r="A118" s="191"/>
      <c r="B118" s="191"/>
      <c r="C118" s="191">
        <v>2030</v>
      </c>
      <c r="D118" s="197" t="s">
        <v>144</v>
      </c>
      <c r="E118" s="195">
        <v>2099200</v>
      </c>
      <c r="F118" s="195"/>
      <c r="G118" s="195"/>
      <c r="H118" s="195">
        <v>2099024.62</v>
      </c>
      <c r="I118" s="215">
        <f t="shared" si="2"/>
        <v>0.9999164538871952</v>
      </c>
      <c r="J118" s="199">
        <v>0</v>
      </c>
      <c r="K118" s="200"/>
    </row>
    <row r="119" spans="1:11" s="169" customFormat="1" ht="21" customHeight="1">
      <c r="A119" s="204"/>
      <c r="B119" s="204">
        <v>85216</v>
      </c>
      <c r="C119" s="204"/>
      <c r="D119" s="192" t="s">
        <v>252</v>
      </c>
      <c r="E119" s="225">
        <f>SUM(E120:E121)</f>
        <v>856183</v>
      </c>
      <c r="F119" s="225"/>
      <c r="G119" s="225"/>
      <c r="H119" s="225">
        <f>SUM(H120:H121)</f>
        <v>853915</v>
      </c>
      <c r="I119" s="213">
        <f t="shared" si="2"/>
        <v>0.9973510335991255</v>
      </c>
      <c r="J119" s="225">
        <f>SUM(J120:J121)</f>
        <v>19827.73</v>
      </c>
      <c r="K119" s="188"/>
    </row>
    <row r="120" spans="1:11" s="169" customFormat="1" ht="20.25" customHeight="1">
      <c r="A120" s="204"/>
      <c r="B120" s="204"/>
      <c r="C120" s="219" t="s">
        <v>45</v>
      </c>
      <c r="D120" s="216" t="s">
        <v>46</v>
      </c>
      <c r="E120" s="195">
        <v>5000</v>
      </c>
      <c r="F120" s="225"/>
      <c r="G120" s="225"/>
      <c r="H120" s="195">
        <v>2732</v>
      </c>
      <c r="I120" s="215">
        <f t="shared" si="2"/>
        <v>0.5464</v>
      </c>
      <c r="J120" s="199">
        <v>19827.73</v>
      </c>
      <c r="K120" s="188"/>
    </row>
    <row r="121" spans="1:11" s="169" customFormat="1" ht="35.25" customHeight="1">
      <c r="A121" s="191"/>
      <c r="B121" s="191"/>
      <c r="C121" s="191">
        <v>2030</v>
      </c>
      <c r="D121" s="197" t="s">
        <v>144</v>
      </c>
      <c r="E121" s="195">
        <v>851183</v>
      </c>
      <c r="F121" s="195"/>
      <c r="G121" s="195"/>
      <c r="H121" s="195">
        <v>851183</v>
      </c>
      <c r="I121" s="198">
        <f t="shared" si="2"/>
        <v>1</v>
      </c>
      <c r="J121" s="199">
        <v>0</v>
      </c>
      <c r="K121" s="200"/>
    </row>
    <row r="122" spans="1:11" s="240" customFormat="1" ht="18.75" customHeight="1">
      <c r="A122" s="204"/>
      <c r="B122" s="204">
        <v>85219</v>
      </c>
      <c r="C122" s="204"/>
      <c r="D122" s="192" t="s">
        <v>178</v>
      </c>
      <c r="E122" s="225">
        <f>SUM(E123:E125)</f>
        <v>512529</v>
      </c>
      <c r="F122" s="225">
        <f>SUM(F125:F125)</f>
        <v>0</v>
      </c>
      <c r="G122" s="225">
        <f>F122/E122</f>
        <v>0</v>
      </c>
      <c r="H122" s="225">
        <f>SUM(H123:H125)</f>
        <v>512628.55</v>
      </c>
      <c r="I122" s="213">
        <f t="shared" si="2"/>
        <v>1.0001942329116986</v>
      </c>
      <c r="J122" s="226">
        <f>SUM(J125:J125)</f>
        <v>0</v>
      </c>
      <c r="K122" s="188"/>
    </row>
    <row r="123" spans="1:11" s="240" customFormat="1" ht="18.75" customHeight="1">
      <c r="A123" s="204"/>
      <c r="B123" s="204"/>
      <c r="C123" s="236" t="s">
        <v>30</v>
      </c>
      <c r="D123" s="192"/>
      <c r="E123" s="195">
        <v>0</v>
      </c>
      <c r="F123" s="225"/>
      <c r="G123" s="225"/>
      <c r="H123" s="195">
        <v>100</v>
      </c>
      <c r="I123" s="215">
        <v>0</v>
      </c>
      <c r="J123" s="199">
        <v>0</v>
      </c>
      <c r="K123" s="188"/>
    </row>
    <row r="124" spans="1:11" s="240" customFormat="1" ht="19.5" customHeight="1">
      <c r="A124" s="191"/>
      <c r="B124" s="191"/>
      <c r="C124" s="241" t="s">
        <v>45</v>
      </c>
      <c r="D124" s="216" t="s">
        <v>46</v>
      </c>
      <c r="E124" s="195">
        <v>2549</v>
      </c>
      <c r="F124" s="195"/>
      <c r="G124" s="195"/>
      <c r="H124" s="195">
        <v>2548.55</v>
      </c>
      <c r="I124" s="215">
        <f t="shared" si="2"/>
        <v>0.999823460180463</v>
      </c>
      <c r="J124" s="199">
        <v>0</v>
      </c>
      <c r="K124" s="200"/>
    </row>
    <row r="125" spans="1:11" s="240" customFormat="1" ht="36.75" customHeight="1">
      <c r="A125" s="191"/>
      <c r="B125" s="242"/>
      <c r="C125" s="242">
        <v>2030</v>
      </c>
      <c r="D125" s="197" t="s">
        <v>144</v>
      </c>
      <c r="E125" s="195">
        <v>509980</v>
      </c>
      <c r="F125" s="195"/>
      <c r="G125" s="195"/>
      <c r="H125" s="195">
        <v>509980</v>
      </c>
      <c r="I125" s="215">
        <f t="shared" si="2"/>
        <v>1</v>
      </c>
      <c r="J125" s="199">
        <v>0</v>
      </c>
      <c r="K125" s="188"/>
    </row>
    <row r="126" spans="1:11" s="240" customFormat="1" ht="27.75" customHeight="1">
      <c r="A126" s="243"/>
      <c r="B126" s="243">
        <v>85228</v>
      </c>
      <c r="C126" s="243"/>
      <c r="D126" s="192" t="s">
        <v>226</v>
      </c>
      <c r="E126" s="225">
        <f>SUM(E127:E127)</f>
        <v>136000</v>
      </c>
      <c r="F126" s="225">
        <f>SUM(F127:F127)</f>
        <v>0</v>
      </c>
      <c r="G126" s="225">
        <f>SUM(G127:G127)</f>
        <v>0</v>
      </c>
      <c r="H126" s="225">
        <f>SUM(H127:H127)</f>
        <v>121244.5</v>
      </c>
      <c r="I126" s="213">
        <f t="shared" si="2"/>
        <v>0.8915036764705883</v>
      </c>
      <c r="J126" s="225">
        <f>SUM(J127:J127)</f>
        <v>705.2</v>
      </c>
      <c r="K126" s="188"/>
    </row>
    <row r="127" spans="1:11" s="240" customFormat="1" ht="21.75" customHeight="1">
      <c r="A127" s="243"/>
      <c r="B127" s="243"/>
      <c r="C127" s="244" t="s">
        <v>43</v>
      </c>
      <c r="D127" s="197" t="s">
        <v>44</v>
      </c>
      <c r="E127" s="195">
        <v>136000</v>
      </c>
      <c r="F127" s="195"/>
      <c r="G127" s="195"/>
      <c r="H127" s="195">
        <v>121244.5</v>
      </c>
      <c r="I127" s="215">
        <f t="shared" si="2"/>
        <v>0.8915036764705883</v>
      </c>
      <c r="J127" s="199">
        <v>705.2</v>
      </c>
      <c r="K127" s="188"/>
    </row>
    <row r="128" spans="1:11" s="240" customFormat="1" ht="21" customHeight="1">
      <c r="A128" s="243"/>
      <c r="B128" s="243">
        <v>85295</v>
      </c>
      <c r="C128" s="243"/>
      <c r="D128" s="192" t="s">
        <v>11</v>
      </c>
      <c r="E128" s="225">
        <f>SUM(E130:E131)</f>
        <v>247622</v>
      </c>
      <c r="F128" s="225">
        <f>SUM(F131:F131)</f>
        <v>0</v>
      </c>
      <c r="G128" s="225">
        <f>F128/E128</f>
        <v>0</v>
      </c>
      <c r="H128" s="225">
        <f>SUM(H129:H131)</f>
        <v>247622</v>
      </c>
      <c r="I128" s="213">
        <f t="shared" si="2"/>
        <v>1</v>
      </c>
      <c r="J128" s="225">
        <f>SUM(J129:J131)</f>
        <v>680.01</v>
      </c>
      <c r="K128" s="188"/>
    </row>
    <row r="129" spans="1:11" s="240" customFormat="1" ht="21" customHeight="1">
      <c r="A129" s="243"/>
      <c r="B129" s="243"/>
      <c r="C129" s="281" t="s">
        <v>45</v>
      </c>
      <c r="D129" s="216" t="s">
        <v>46</v>
      </c>
      <c r="E129" s="195">
        <v>0</v>
      </c>
      <c r="F129" s="225"/>
      <c r="G129" s="225"/>
      <c r="H129" s="195">
        <v>0</v>
      </c>
      <c r="I129" s="215">
        <v>0</v>
      </c>
      <c r="J129" s="195">
        <v>680.01</v>
      </c>
      <c r="K129" s="188"/>
    </row>
    <row r="130" spans="1:11" s="240" customFormat="1" ht="46.5" customHeight="1">
      <c r="A130" s="243"/>
      <c r="B130" s="243"/>
      <c r="C130" s="242">
        <v>2010</v>
      </c>
      <c r="D130" s="197" t="s">
        <v>12</v>
      </c>
      <c r="E130" s="195">
        <v>6000</v>
      </c>
      <c r="F130" s="195"/>
      <c r="G130" s="195"/>
      <c r="H130" s="195">
        <v>6000</v>
      </c>
      <c r="I130" s="215">
        <f t="shared" si="2"/>
        <v>1</v>
      </c>
      <c r="J130" s="195">
        <v>0</v>
      </c>
      <c r="K130" s="188"/>
    </row>
    <row r="131" spans="1:11" s="240" customFormat="1" ht="33" customHeight="1">
      <c r="A131" s="242"/>
      <c r="B131" s="242"/>
      <c r="C131" s="244" t="s">
        <v>181</v>
      </c>
      <c r="D131" s="197" t="s">
        <v>144</v>
      </c>
      <c r="E131" s="195">
        <v>241622</v>
      </c>
      <c r="F131" s="195"/>
      <c r="G131" s="195"/>
      <c r="H131" s="195">
        <v>241622</v>
      </c>
      <c r="I131" s="215">
        <f t="shared" si="2"/>
        <v>1</v>
      </c>
      <c r="J131" s="239">
        <v>0</v>
      </c>
      <c r="K131" s="188"/>
    </row>
    <row r="132" spans="1:11" s="240" customFormat="1" ht="28.5" customHeight="1">
      <c r="A132" s="245">
        <v>853</v>
      </c>
      <c r="B132" s="245"/>
      <c r="C132" s="246"/>
      <c r="D132" s="247" t="s">
        <v>198</v>
      </c>
      <c r="E132" s="248">
        <f>SUM(E133)</f>
        <v>1727050</v>
      </c>
      <c r="F132" s="248">
        <f>SUM(F133)</f>
        <v>0</v>
      </c>
      <c r="G132" s="248">
        <f>SUM(G133)</f>
        <v>0</v>
      </c>
      <c r="H132" s="248">
        <f>SUM(H133)</f>
        <v>1616402.53</v>
      </c>
      <c r="I132" s="249">
        <f t="shared" si="2"/>
        <v>0.935932677108364</v>
      </c>
      <c r="J132" s="250">
        <f>SUM(J133)</f>
        <v>0</v>
      </c>
      <c r="K132" s="188"/>
    </row>
    <row r="133" spans="1:11" s="240" customFormat="1" ht="18.75" customHeight="1">
      <c r="A133" s="243"/>
      <c r="B133" s="243">
        <v>85395</v>
      </c>
      <c r="C133" s="204"/>
      <c r="D133" s="192" t="s">
        <v>11</v>
      </c>
      <c r="E133" s="225">
        <f>SUM(E134:E137)</f>
        <v>1727050</v>
      </c>
      <c r="F133" s="225">
        <f>SUM(F134:F135)</f>
        <v>0</v>
      </c>
      <c r="G133" s="225">
        <f>SUM(G134:G135)</f>
        <v>0</v>
      </c>
      <c r="H133" s="225">
        <f>SUM(H134:H137)</f>
        <v>1616402.53</v>
      </c>
      <c r="I133" s="213">
        <f t="shared" si="2"/>
        <v>0.935932677108364</v>
      </c>
      <c r="J133" s="238">
        <f>SUM(J134:J135)</f>
        <v>0</v>
      </c>
      <c r="K133" s="188"/>
    </row>
    <row r="134" spans="1:11" s="240" customFormat="1" ht="33" customHeight="1">
      <c r="A134" s="243"/>
      <c r="B134" s="243"/>
      <c r="C134" s="191">
        <v>2007</v>
      </c>
      <c r="D134" s="197" t="s">
        <v>253</v>
      </c>
      <c r="E134" s="195">
        <v>1528617</v>
      </c>
      <c r="F134" s="195"/>
      <c r="G134" s="195"/>
      <c r="H134" s="195">
        <v>1421658.01</v>
      </c>
      <c r="I134" s="215">
        <f t="shared" si="2"/>
        <v>0.9300289150258044</v>
      </c>
      <c r="J134" s="239">
        <v>0</v>
      </c>
      <c r="K134" s="200"/>
    </row>
    <row r="135" spans="1:11" s="240" customFormat="1" ht="28.5" customHeight="1">
      <c r="A135" s="242"/>
      <c r="B135" s="242"/>
      <c r="C135" s="191">
        <v>2009</v>
      </c>
      <c r="D135" s="197" t="s">
        <v>211</v>
      </c>
      <c r="E135" s="195">
        <v>186187</v>
      </c>
      <c r="F135" s="195"/>
      <c r="G135" s="195"/>
      <c r="H135" s="195">
        <v>185486.8</v>
      </c>
      <c r="I135" s="215">
        <f t="shared" si="2"/>
        <v>0.9962392648251488</v>
      </c>
      <c r="J135" s="239">
        <v>0</v>
      </c>
      <c r="K135" s="200"/>
    </row>
    <row r="136" spans="1:11" s="240" customFormat="1" ht="18" customHeight="1">
      <c r="A136" s="242"/>
      <c r="B136" s="242"/>
      <c r="C136" s="191">
        <v>6207</v>
      </c>
      <c r="D136" s="197" t="s">
        <v>230</v>
      </c>
      <c r="E136" s="195">
        <v>11684</v>
      </c>
      <c r="F136" s="195"/>
      <c r="G136" s="195"/>
      <c r="H136" s="195">
        <v>9070.33</v>
      </c>
      <c r="I136" s="215">
        <f t="shared" si="2"/>
        <v>0.77630349195481</v>
      </c>
      <c r="J136" s="239">
        <v>0</v>
      </c>
      <c r="K136" s="200"/>
    </row>
    <row r="137" spans="1:11" s="240" customFormat="1" ht="17.25" customHeight="1">
      <c r="A137" s="242"/>
      <c r="B137" s="242"/>
      <c r="C137" s="191">
        <v>6209</v>
      </c>
      <c r="D137" s="197" t="s">
        <v>230</v>
      </c>
      <c r="E137" s="195">
        <v>562</v>
      </c>
      <c r="F137" s="195"/>
      <c r="G137" s="195"/>
      <c r="H137" s="195">
        <v>187.39</v>
      </c>
      <c r="I137" s="215">
        <f t="shared" si="2"/>
        <v>0.3334341637010676</v>
      </c>
      <c r="J137" s="239">
        <v>0</v>
      </c>
      <c r="K137" s="200"/>
    </row>
    <row r="138" spans="1:11" s="217" customFormat="1" ht="21" customHeight="1">
      <c r="A138" s="251">
        <v>854</v>
      </c>
      <c r="B138" s="251"/>
      <c r="C138" s="201"/>
      <c r="D138" s="185" t="s">
        <v>182</v>
      </c>
      <c r="E138" s="208">
        <f>SUM(E139)</f>
        <v>891442</v>
      </c>
      <c r="F138" s="208" t="e">
        <f>SUM(#REF!+F139)</f>
        <v>#REF!</v>
      </c>
      <c r="G138" s="252" t="e">
        <f>F138/E138</f>
        <v>#REF!</v>
      </c>
      <c r="H138" s="208">
        <f>SUM(H139)</f>
        <v>776446.59</v>
      </c>
      <c r="I138" s="187">
        <f t="shared" si="2"/>
        <v>0.8710006820410077</v>
      </c>
      <c r="J138" s="208">
        <f>SUM(J139)</f>
        <v>0</v>
      </c>
      <c r="K138" s="188"/>
    </row>
    <row r="139" spans="1:11" s="240" customFormat="1" ht="22.5" customHeight="1">
      <c r="A139" s="253"/>
      <c r="B139" s="243">
        <v>85415</v>
      </c>
      <c r="C139" s="204"/>
      <c r="D139" s="192" t="s">
        <v>184</v>
      </c>
      <c r="E139" s="225">
        <f>SUM(E140:E140)</f>
        <v>891442</v>
      </c>
      <c r="F139" s="225">
        <f>SUM(F140:F140)</f>
        <v>514447</v>
      </c>
      <c r="G139" s="225">
        <f>SUM(G140:G140)</f>
        <v>0.5770953129872723</v>
      </c>
      <c r="H139" s="225">
        <f>SUM(H140:H140)</f>
        <v>776446.59</v>
      </c>
      <c r="I139" s="213">
        <f t="shared" si="2"/>
        <v>0.8710006820410077</v>
      </c>
      <c r="J139" s="238">
        <f>SUM(J140:J140)</f>
        <v>0</v>
      </c>
      <c r="K139" s="188"/>
    </row>
    <row r="140" spans="1:11" s="240" customFormat="1" ht="34.5" customHeight="1">
      <c r="A140" s="253"/>
      <c r="B140" s="242"/>
      <c r="C140" s="191">
        <v>2030</v>
      </c>
      <c r="D140" s="197" t="s">
        <v>144</v>
      </c>
      <c r="E140" s="195">
        <v>891442</v>
      </c>
      <c r="F140" s="195">
        <v>514447</v>
      </c>
      <c r="G140" s="195">
        <f>F140/E140</f>
        <v>0.5770953129872723</v>
      </c>
      <c r="H140" s="195">
        <v>776446.59</v>
      </c>
      <c r="I140" s="215">
        <f t="shared" si="2"/>
        <v>0.8710006820410077</v>
      </c>
      <c r="J140" s="239">
        <v>0</v>
      </c>
      <c r="K140" s="200"/>
    </row>
    <row r="141" spans="1:11" s="254" customFormat="1" ht="27" customHeight="1">
      <c r="A141" s="251">
        <v>900</v>
      </c>
      <c r="B141" s="251"/>
      <c r="C141" s="201"/>
      <c r="D141" s="185" t="s">
        <v>185</v>
      </c>
      <c r="E141" s="208">
        <f>SUM(E142+E144+E147)</f>
        <v>2681681</v>
      </c>
      <c r="F141" s="208" t="e">
        <f>SUM(F144+F147+#REF!)</f>
        <v>#REF!</v>
      </c>
      <c r="G141" s="208" t="e">
        <f>SUM(G144+G147+#REF!)</f>
        <v>#REF!</v>
      </c>
      <c r="H141" s="208">
        <f>SUM(H142+H144+H147)</f>
        <v>2632904.7399999998</v>
      </c>
      <c r="I141" s="187">
        <f t="shared" si="2"/>
        <v>0.981811311636246</v>
      </c>
      <c r="J141" s="208">
        <f>SUM(J142+J144+J147)</f>
        <v>427038.49</v>
      </c>
      <c r="K141" s="188"/>
    </row>
    <row r="142" spans="1:11" s="240" customFormat="1" ht="21" customHeight="1">
      <c r="A142" s="242"/>
      <c r="B142" s="243">
        <v>90004</v>
      </c>
      <c r="C142" s="204"/>
      <c r="D142" s="192" t="s">
        <v>202</v>
      </c>
      <c r="E142" s="225">
        <f>SUM(E143)</f>
        <v>15000</v>
      </c>
      <c r="F142" s="195"/>
      <c r="G142" s="195"/>
      <c r="H142" s="225">
        <f>SUM(H143)</f>
        <v>15000</v>
      </c>
      <c r="I142" s="213">
        <f t="shared" si="2"/>
        <v>1</v>
      </c>
      <c r="J142" s="226">
        <f>SUM(J143)</f>
        <v>0</v>
      </c>
      <c r="K142" s="188"/>
    </row>
    <row r="143" spans="1:11" s="240" customFormat="1" ht="34.5" customHeight="1">
      <c r="A143" s="242"/>
      <c r="B143" s="242"/>
      <c r="C143" s="191">
        <v>2440</v>
      </c>
      <c r="D143" s="197" t="s">
        <v>254</v>
      </c>
      <c r="E143" s="195">
        <v>15000</v>
      </c>
      <c r="F143" s="195"/>
      <c r="G143" s="195"/>
      <c r="H143" s="195">
        <v>15000</v>
      </c>
      <c r="I143" s="215">
        <f t="shared" si="2"/>
        <v>1</v>
      </c>
      <c r="J143" s="199">
        <v>0</v>
      </c>
      <c r="K143" s="200"/>
    </row>
    <row r="144" spans="1:11" s="240" customFormat="1" ht="36" customHeight="1">
      <c r="A144" s="243"/>
      <c r="B144" s="204">
        <v>90019</v>
      </c>
      <c r="C144" s="204"/>
      <c r="D144" s="192" t="s">
        <v>255</v>
      </c>
      <c r="E144" s="225">
        <f>SUM(E145+E146)</f>
        <v>577203</v>
      </c>
      <c r="F144" s="225"/>
      <c r="G144" s="225"/>
      <c r="H144" s="225">
        <f>SUM(H145+H146)</f>
        <v>447951.57</v>
      </c>
      <c r="I144" s="213">
        <f t="shared" si="2"/>
        <v>0.7760728374592648</v>
      </c>
      <c r="J144" s="238">
        <f>SUM(J145:J146)</f>
        <v>0</v>
      </c>
      <c r="K144" s="188"/>
    </row>
    <row r="145" spans="1:11" s="240" customFormat="1" ht="20.25" customHeight="1">
      <c r="A145" s="242"/>
      <c r="B145" s="242"/>
      <c r="C145" s="229" t="s">
        <v>81</v>
      </c>
      <c r="D145" s="197" t="s">
        <v>82</v>
      </c>
      <c r="E145" s="195">
        <v>240000</v>
      </c>
      <c r="F145" s="195"/>
      <c r="G145" s="195"/>
      <c r="H145" s="195">
        <v>110749.3</v>
      </c>
      <c r="I145" s="215">
        <f t="shared" si="2"/>
        <v>0.4614554166666667</v>
      </c>
      <c r="J145" s="239">
        <v>0</v>
      </c>
      <c r="K145" s="200"/>
    </row>
    <row r="146" spans="1:11" s="240" customFormat="1" ht="19.5" customHeight="1">
      <c r="A146" s="242"/>
      <c r="B146" s="242"/>
      <c r="C146" s="255" t="s">
        <v>45</v>
      </c>
      <c r="D146" s="197" t="s">
        <v>46</v>
      </c>
      <c r="E146" s="195">
        <v>337203</v>
      </c>
      <c r="F146" s="195"/>
      <c r="G146" s="195"/>
      <c r="H146" s="195">
        <v>337202.27</v>
      </c>
      <c r="I146" s="215">
        <f t="shared" si="2"/>
        <v>0.9999978351319532</v>
      </c>
      <c r="J146" s="239">
        <v>0</v>
      </c>
      <c r="K146" s="200"/>
    </row>
    <row r="147" spans="1:11" s="240" customFormat="1" ht="20.25" customHeight="1">
      <c r="A147" s="243"/>
      <c r="B147" s="243">
        <v>90095</v>
      </c>
      <c r="C147" s="204"/>
      <c r="D147" s="192" t="s">
        <v>11</v>
      </c>
      <c r="E147" s="225">
        <f>SUM(E148:E150)</f>
        <v>2089478</v>
      </c>
      <c r="F147" s="225">
        <f>SUM(F148:F149)</f>
        <v>0</v>
      </c>
      <c r="G147" s="225">
        <f>SUM(G148:G149)</f>
        <v>0</v>
      </c>
      <c r="H147" s="225">
        <f>SUM(H148:H150)</f>
        <v>2169953.17</v>
      </c>
      <c r="I147" s="213">
        <f t="shared" si="2"/>
        <v>1.0385144854360755</v>
      </c>
      <c r="J147" s="238">
        <f>SUM(J148:J149)</f>
        <v>427038.49</v>
      </c>
      <c r="K147" s="188"/>
    </row>
    <row r="148" spans="1:11" s="240" customFormat="1" ht="21" customHeight="1">
      <c r="A148" s="242"/>
      <c r="B148" s="242"/>
      <c r="C148" s="255" t="s">
        <v>45</v>
      </c>
      <c r="D148" s="197" t="s">
        <v>46</v>
      </c>
      <c r="E148" s="195">
        <v>1468370</v>
      </c>
      <c r="F148" s="195"/>
      <c r="G148" s="195"/>
      <c r="H148" s="195">
        <v>1567937.71</v>
      </c>
      <c r="I148" s="215">
        <f t="shared" si="2"/>
        <v>1.0678083248772448</v>
      </c>
      <c r="J148" s="239">
        <v>427038.49</v>
      </c>
      <c r="K148" s="188"/>
    </row>
    <row r="149" spans="1:11" s="240" customFormat="1" ht="45.75" customHeight="1">
      <c r="A149" s="242"/>
      <c r="B149" s="242"/>
      <c r="C149" s="255" t="s">
        <v>256</v>
      </c>
      <c r="D149" s="197" t="s">
        <v>254</v>
      </c>
      <c r="E149" s="195">
        <v>10000</v>
      </c>
      <c r="F149" s="195"/>
      <c r="G149" s="195"/>
      <c r="H149" s="195">
        <v>10000</v>
      </c>
      <c r="I149" s="282">
        <f t="shared" si="2"/>
        <v>1</v>
      </c>
      <c r="J149" s="239">
        <v>0</v>
      </c>
      <c r="K149" s="200"/>
    </row>
    <row r="150" spans="1:11" s="240" customFormat="1" ht="27" customHeight="1">
      <c r="A150" s="242"/>
      <c r="B150" s="242"/>
      <c r="C150" s="255" t="s">
        <v>345</v>
      </c>
      <c r="D150" s="197" t="s">
        <v>230</v>
      </c>
      <c r="E150" s="195">
        <v>611108</v>
      </c>
      <c r="F150" s="195"/>
      <c r="G150" s="195"/>
      <c r="H150" s="195">
        <v>592015.46</v>
      </c>
      <c r="I150" s="225">
        <f>SUM(I151:I151)</f>
        <v>1</v>
      </c>
      <c r="J150" s="239"/>
      <c r="K150" s="200"/>
    </row>
    <row r="151" spans="1:11" s="240" customFormat="1" ht="27" customHeight="1">
      <c r="A151" s="283">
        <v>921</v>
      </c>
      <c r="B151" s="284"/>
      <c r="C151" s="285"/>
      <c r="D151" s="286"/>
      <c r="E151" s="287">
        <f>SUM(E152:E152)</f>
        <v>10000</v>
      </c>
      <c r="F151" s="287"/>
      <c r="G151" s="287"/>
      <c r="H151" s="287">
        <f>SUM(H152:H152)</f>
        <v>10000</v>
      </c>
      <c r="I151" s="288">
        <f t="shared" si="2"/>
        <v>1</v>
      </c>
      <c r="J151" s="289">
        <v>0</v>
      </c>
      <c r="K151" s="200"/>
    </row>
    <row r="152" spans="1:11" s="240" customFormat="1" ht="27" customHeight="1">
      <c r="A152" s="242"/>
      <c r="B152" s="243">
        <v>92116</v>
      </c>
      <c r="C152" s="255"/>
      <c r="D152" s="192"/>
      <c r="E152" s="225">
        <f>SUM(E153:E153)</f>
        <v>10000</v>
      </c>
      <c r="F152" s="225"/>
      <c r="G152" s="225"/>
      <c r="H152" s="225">
        <f>SUM(H153:H153)</f>
        <v>10000</v>
      </c>
      <c r="I152" s="213">
        <f t="shared" si="2"/>
        <v>1</v>
      </c>
      <c r="J152" s="238">
        <v>0</v>
      </c>
      <c r="K152" s="200"/>
    </row>
    <row r="153" spans="1:11" s="240" customFormat="1" ht="27" customHeight="1">
      <c r="A153" s="242"/>
      <c r="B153" s="242"/>
      <c r="C153" s="255" t="s">
        <v>346</v>
      </c>
      <c r="D153" s="197"/>
      <c r="E153" s="195">
        <v>10000</v>
      </c>
      <c r="F153" s="195"/>
      <c r="G153" s="195"/>
      <c r="H153" s="195">
        <v>10000</v>
      </c>
      <c r="I153" s="215">
        <f t="shared" si="2"/>
        <v>1</v>
      </c>
      <c r="J153" s="239">
        <v>0</v>
      </c>
      <c r="K153" s="200"/>
    </row>
    <row r="154" spans="1:11" s="217" customFormat="1" ht="21.75" customHeight="1">
      <c r="A154" s="251">
        <v>926</v>
      </c>
      <c r="B154" s="251"/>
      <c r="C154" s="201"/>
      <c r="D154" s="185" t="s">
        <v>190</v>
      </c>
      <c r="E154" s="208">
        <f>SUM(E158+E155)</f>
        <v>1045440</v>
      </c>
      <c r="F154" s="208" t="e">
        <f>SUM(F158+F155)</f>
        <v>#REF!</v>
      </c>
      <c r="G154" s="208" t="e">
        <f>SUM(G158+G155)</f>
        <v>#REF!</v>
      </c>
      <c r="H154" s="208">
        <f>SUM(H158+H155)</f>
        <v>923914</v>
      </c>
      <c r="I154" s="249">
        <f t="shared" si="2"/>
        <v>0.8837561218243036</v>
      </c>
      <c r="J154" s="256">
        <f>SUM(J158+J155)</f>
        <v>0</v>
      </c>
      <c r="K154" s="188"/>
    </row>
    <row r="155" spans="1:11" s="217" customFormat="1" ht="22.5" customHeight="1">
      <c r="A155" s="243"/>
      <c r="B155" s="243">
        <v>92601</v>
      </c>
      <c r="C155" s="204"/>
      <c r="D155" s="192" t="s">
        <v>259</v>
      </c>
      <c r="E155" s="225">
        <f>SUM(E156:E157)</f>
        <v>666000</v>
      </c>
      <c r="F155" s="225" t="e">
        <f>SUM(#REF!)</f>
        <v>#REF!</v>
      </c>
      <c r="G155" s="225" t="e">
        <f>SUM(#REF!)</f>
        <v>#REF!</v>
      </c>
      <c r="H155" s="225">
        <f>SUM(H156:H157)</f>
        <v>663000</v>
      </c>
      <c r="I155" s="213">
        <f t="shared" si="2"/>
        <v>0.9954954954954955</v>
      </c>
      <c r="J155" s="237">
        <f>SUM(J156:J157)</f>
        <v>0</v>
      </c>
      <c r="K155" s="200"/>
    </row>
    <row r="156" spans="1:11" s="217" customFormat="1" ht="57" customHeight="1">
      <c r="A156" s="243"/>
      <c r="B156" s="243"/>
      <c r="C156" s="236">
        <v>6300</v>
      </c>
      <c r="D156" s="216" t="s">
        <v>257</v>
      </c>
      <c r="E156" s="195">
        <v>333000</v>
      </c>
      <c r="F156" s="195"/>
      <c r="G156" s="195"/>
      <c r="H156" s="195">
        <v>333000</v>
      </c>
      <c r="I156" s="215">
        <f t="shared" si="2"/>
        <v>1</v>
      </c>
      <c r="J156" s="257">
        <v>0</v>
      </c>
      <c r="K156" s="200"/>
    </row>
    <row r="157" spans="1:11" s="217" customFormat="1" ht="44.25" customHeight="1">
      <c r="A157" s="243"/>
      <c r="B157" s="243"/>
      <c r="C157" s="236">
        <v>6330</v>
      </c>
      <c r="D157" s="197" t="s">
        <v>258</v>
      </c>
      <c r="E157" s="195">
        <v>333000</v>
      </c>
      <c r="F157" s="195"/>
      <c r="G157" s="195"/>
      <c r="H157" s="195">
        <v>330000</v>
      </c>
      <c r="I157" s="198">
        <f t="shared" si="2"/>
        <v>0.990990990990991</v>
      </c>
      <c r="J157" s="257">
        <v>0</v>
      </c>
      <c r="K157" s="200"/>
    </row>
    <row r="158" spans="1:11" s="169" customFormat="1" ht="18" customHeight="1">
      <c r="A158" s="243"/>
      <c r="B158" s="243">
        <v>92604</v>
      </c>
      <c r="C158" s="204"/>
      <c r="D158" s="192" t="s">
        <v>11</v>
      </c>
      <c r="E158" s="225">
        <f>SUM(E159)</f>
        <v>379440</v>
      </c>
      <c r="F158" s="225"/>
      <c r="G158" s="225"/>
      <c r="H158" s="225">
        <f>SUM(H159)</f>
        <v>260914</v>
      </c>
      <c r="I158" s="213">
        <f t="shared" si="2"/>
        <v>0.687629137676576</v>
      </c>
      <c r="J158" s="237">
        <f>SUM(J159:J159)</f>
        <v>0</v>
      </c>
      <c r="K158" s="188"/>
    </row>
    <row r="159" spans="1:11" s="169" customFormat="1" ht="18.75" customHeight="1">
      <c r="A159" s="242"/>
      <c r="B159" s="242"/>
      <c r="C159" s="219" t="s">
        <v>43</v>
      </c>
      <c r="D159" s="216" t="s">
        <v>44</v>
      </c>
      <c r="E159" s="195">
        <v>379440</v>
      </c>
      <c r="F159" s="195"/>
      <c r="G159" s="195"/>
      <c r="H159" s="195">
        <v>260914</v>
      </c>
      <c r="I159" s="198">
        <f t="shared" si="2"/>
        <v>0.687629137676576</v>
      </c>
      <c r="J159" s="257">
        <v>0</v>
      </c>
      <c r="K159" s="200"/>
    </row>
    <row r="160" spans="1:11" s="169" customFormat="1" ht="19.5" customHeight="1" thickBot="1">
      <c r="A160" s="258" t="s">
        <v>339</v>
      </c>
      <c r="B160" s="258"/>
      <c r="C160" s="258"/>
      <c r="D160" s="259" t="s">
        <v>192</v>
      </c>
      <c r="E160" s="260">
        <f>SUM(E9+E12+E17+E25+E30+E39+E46+E49+E82+E89+E103+E106+E132+E138+E141+E151+E154)</f>
        <v>44081455</v>
      </c>
      <c r="F160" s="261" t="e">
        <f>SUM(F154+#REF!+F141+F138+F106+#REF!+F89+F82+#REF!+F49+F46+F39+F30+F25+F17+F9+F132)</f>
        <v>#REF!</v>
      </c>
      <c r="G160" s="261" t="e">
        <f>SUM(G154+#REF!+G141+G138+G106+#REF!+G89+G82+#REF!+G49+G46+G39+G30+G25+G17+G9+G132)</f>
        <v>#REF!</v>
      </c>
      <c r="H160" s="260">
        <f>SUM(H9+H12+H17+H25+H30+H39+H46+H49+H82+H89+H103+H106+H132+H138+H141+H151+H154)</f>
        <v>43985816.12000001</v>
      </c>
      <c r="I160" s="262">
        <f t="shared" si="2"/>
        <v>0.99783040555263</v>
      </c>
      <c r="J160" s="260">
        <f>SUM(J9+J12+J17+J25+J30+J39+J46+J49+J82+J89+J103+J106+J132+J138+J141+J151+J154)</f>
        <v>882502.82</v>
      </c>
      <c r="K160" s="188"/>
    </row>
    <row r="161" spans="1:11" s="169" customFormat="1" ht="27.75" customHeight="1" thickTop="1">
      <c r="A161" s="263"/>
      <c r="B161" s="163"/>
      <c r="C161" s="163"/>
      <c r="D161" s="264" t="s">
        <v>376</v>
      </c>
      <c r="E161" s="165"/>
      <c r="F161" s="165"/>
      <c r="G161" s="166"/>
      <c r="H161" s="166"/>
      <c r="I161" s="166"/>
      <c r="J161" s="165"/>
      <c r="K161" s="171"/>
    </row>
    <row r="162" spans="1:11" s="169" customFormat="1" ht="27.75" customHeight="1">
      <c r="A162" s="263"/>
      <c r="B162" s="163"/>
      <c r="C162" s="163"/>
      <c r="D162" s="264"/>
      <c r="E162" s="165"/>
      <c r="F162" s="165"/>
      <c r="G162" s="166"/>
      <c r="H162" s="166"/>
      <c r="I162" s="166"/>
      <c r="J162" s="165"/>
      <c r="K162" s="171"/>
    </row>
    <row r="163" spans="1:11" s="169" customFormat="1" ht="27.75" customHeight="1">
      <c r="A163" s="263"/>
      <c r="B163" s="163"/>
      <c r="C163" s="163"/>
      <c r="D163" s="264"/>
      <c r="E163" s="165"/>
      <c r="F163" s="165"/>
      <c r="G163" s="166"/>
      <c r="H163" s="166"/>
      <c r="I163" s="166"/>
      <c r="J163" s="165"/>
      <c r="K163" s="171"/>
    </row>
    <row r="164" ht="11.25">
      <c r="M164" s="265"/>
    </row>
    <row r="165" spans="4:10" ht="11.25">
      <c r="D165" s="267" t="s">
        <v>212</v>
      </c>
      <c r="E165" s="268"/>
      <c r="F165" s="268"/>
      <c r="G165" s="268"/>
      <c r="H165" s="268"/>
      <c r="J165" s="269"/>
    </row>
    <row r="166" spans="5:10" ht="11.25">
      <c r="E166" s="268"/>
      <c r="F166" s="268"/>
      <c r="G166" s="268"/>
      <c r="H166" s="268"/>
      <c r="J166" s="269"/>
    </row>
    <row r="167" spans="5:10" ht="11.25">
      <c r="E167" s="268"/>
      <c r="F167" s="268"/>
      <c r="G167" s="268"/>
      <c r="H167" s="268"/>
      <c r="J167" s="269"/>
    </row>
    <row r="168" spans="5:8" ht="11.25">
      <c r="E168" s="268"/>
      <c r="F168" s="268"/>
      <c r="G168" s="268"/>
      <c r="H168" s="268"/>
    </row>
    <row r="169" spans="5:8" ht="11.25">
      <c r="E169" s="268"/>
      <c r="F169" s="268"/>
      <c r="G169" s="268"/>
      <c r="H169" s="268"/>
    </row>
    <row r="170" spans="5:8" ht="11.25">
      <c r="E170" s="268"/>
      <c r="F170" s="268"/>
      <c r="G170" s="268"/>
      <c r="H170" s="268"/>
    </row>
    <row r="171" spans="5:8" ht="11.25">
      <c r="E171" s="268"/>
      <c r="F171" s="268"/>
      <c r="G171" s="268"/>
      <c r="H171" s="268"/>
    </row>
  </sheetData>
  <sheetProtection/>
  <mergeCells count="10">
    <mergeCell ref="I1:J3"/>
    <mergeCell ref="A4:J4"/>
    <mergeCell ref="A6:A7"/>
    <mergeCell ref="B6:B7"/>
    <mergeCell ref="C6:C7"/>
    <mergeCell ref="D6:D7"/>
    <mergeCell ref="E6:E7"/>
    <mergeCell ref="H6:H7"/>
    <mergeCell ref="I6:I7"/>
    <mergeCell ref="J6:J7"/>
  </mergeCells>
  <printOptions horizontalCentered="1"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0"/>
  <sheetViews>
    <sheetView zoomScale="85" zoomScaleNormal="85" workbookViewId="0" topLeftCell="B1">
      <pane ySplit="6" topLeftCell="A510" activePane="bottomLeft" state="frozen"/>
      <selection pane="topLeft" activeCell="A1" sqref="A1"/>
      <selection pane="bottomLeft" activeCell="B1" sqref="A1:J517"/>
    </sheetView>
  </sheetViews>
  <sheetFormatPr defaultColWidth="8.8515625" defaultRowHeight="12.75" outlineLevelCol="1"/>
  <cols>
    <col min="1" max="1" width="6.140625" style="0" customWidth="1"/>
    <col min="2" max="2" width="9.57421875" style="0" customWidth="1"/>
    <col min="3" max="3" width="6.421875" style="0" customWidth="1"/>
    <col min="4" max="4" width="44.00390625" style="0" customWidth="1"/>
    <col min="5" max="5" width="18.8515625" style="0" customWidth="1"/>
    <col min="6" max="7" width="0" style="0" hidden="1" customWidth="1"/>
    <col min="8" max="8" width="21.421875" style="0" customWidth="1"/>
    <col min="9" max="9" width="19.28125" style="0" customWidth="1"/>
    <col min="10" max="10" width="21.8515625" style="0" customWidth="1"/>
    <col min="11" max="11" width="8.00390625" style="0" customWidth="1"/>
    <col min="12" max="12" width="11.57421875" style="0" customWidth="1"/>
    <col min="13" max="13" width="15.28125" style="0" hidden="1" customWidth="1" outlineLevel="1"/>
    <col min="14" max="14" width="15.00390625" style="0" hidden="1" customWidth="1" outlineLevel="1"/>
    <col min="15" max="15" width="18.140625" style="0" hidden="1" customWidth="1" outlineLevel="1"/>
    <col min="16" max="16" width="17.140625" style="0" hidden="1" customWidth="1" outlineLevel="1"/>
    <col min="17" max="17" width="19.57421875" style="0" customWidth="1" collapsed="1"/>
  </cols>
  <sheetData>
    <row r="1" spans="1:10" s="6" customFormat="1" ht="19.5" customHeight="1">
      <c r="A1" s="1"/>
      <c r="B1" s="2"/>
      <c r="C1" s="2"/>
      <c r="D1" s="3"/>
      <c r="E1" s="4"/>
      <c r="F1" s="4"/>
      <c r="G1" s="5"/>
      <c r="H1" s="17"/>
      <c r="I1" s="311" t="s">
        <v>374</v>
      </c>
      <c r="J1" s="311"/>
    </row>
    <row r="2" spans="1:10" s="6" customFormat="1" ht="14.25" customHeight="1">
      <c r="A2" s="1"/>
      <c r="B2" s="2"/>
      <c r="C2" s="2"/>
      <c r="D2" s="3"/>
      <c r="E2" s="4"/>
      <c r="F2" s="4"/>
      <c r="G2" s="5"/>
      <c r="H2" s="17"/>
      <c r="I2" s="311"/>
      <c r="J2" s="311"/>
    </row>
    <row r="3" spans="1:10" ht="38.25" customHeight="1" thickBot="1">
      <c r="A3" s="321" t="s">
        <v>241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6" ht="26.25" thickTop="1">
      <c r="A4" s="322" t="s">
        <v>237</v>
      </c>
      <c r="B4" s="322" t="s">
        <v>238</v>
      </c>
      <c r="C4" s="322" t="s">
        <v>0</v>
      </c>
      <c r="D4" s="324" t="s">
        <v>1</v>
      </c>
      <c r="E4" s="326" t="s">
        <v>213</v>
      </c>
      <c r="F4" s="19"/>
      <c r="G4" s="19"/>
      <c r="H4" s="326" t="s">
        <v>344</v>
      </c>
      <c r="I4" s="327" t="s">
        <v>239</v>
      </c>
      <c r="J4" s="326" t="s">
        <v>260</v>
      </c>
      <c r="L4" s="97"/>
      <c r="M4" s="124" t="s">
        <v>273</v>
      </c>
      <c r="N4" t="s">
        <v>274</v>
      </c>
      <c r="O4" s="125" t="s">
        <v>275</v>
      </c>
      <c r="P4" t="s">
        <v>276</v>
      </c>
    </row>
    <row r="5" spans="1:17" ht="58.5">
      <c r="A5" s="323"/>
      <c r="B5" s="323"/>
      <c r="C5" s="323"/>
      <c r="D5" s="325"/>
      <c r="E5" s="326"/>
      <c r="F5" s="18" t="s">
        <v>2</v>
      </c>
      <c r="G5" s="20" t="s">
        <v>3</v>
      </c>
      <c r="H5" s="326"/>
      <c r="I5" s="327"/>
      <c r="J5" s="326"/>
      <c r="M5" s="8">
        <f>SUM(E14+E22+E23+E28+E38+E69+E116+E117+E173+E210+E211+E284+E414+E415+E440+E454+E459+E477+E478+E479+E489)</f>
        <v>7512038</v>
      </c>
      <c r="N5" s="8" t="e">
        <f>SUM(E18+E26+E30+E42+E49+E50+E51+E52+E73+E74+E75+E76+E96+E97+E98+E99+E100+E101+E129+E191+E192+E193+E194+E214+E215+E216+E217+E230+E231+E232+E233+E234+E247+E248+E249+E250+E251+E268+E269+E270+#REF!+E278+E287+E288+E294+E295+E303+E313+E314+E315+E316+E317+E342+E343+E344+E345+E346+E347+E365+E366+E367+E368+E369+E377+E378+E379+E380+E381+E390+E391+E392+E393+E394+E395+E396+E397+E398+E399+E419+E420+E421+E422+E462+E463+E464+E465+E467+E493+E494+E495+E496+E497)</f>
        <v>#REF!</v>
      </c>
      <c r="O5" s="8">
        <v>351822</v>
      </c>
      <c r="P5" s="8" t="e">
        <f>SUM(N5-O5)</f>
        <v>#REF!</v>
      </c>
      <c r="Q5" s="8"/>
    </row>
    <row r="6" spans="1:17" ht="19.5">
      <c r="A6" s="92">
        <v>1</v>
      </c>
      <c r="B6" s="92">
        <v>2</v>
      </c>
      <c r="C6" s="92">
        <v>3</v>
      </c>
      <c r="D6" s="93">
        <v>4</v>
      </c>
      <c r="E6" s="94">
        <v>5</v>
      </c>
      <c r="F6" s="94" t="s">
        <v>4</v>
      </c>
      <c r="G6" s="95" t="s">
        <v>5</v>
      </c>
      <c r="H6" s="94">
        <v>6</v>
      </c>
      <c r="I6" s="96">
        <v>7</v>
      </c>
      <c r="J6" s="94">
        <v>8</v>
      </c>
      <c r="M6" s="8">
        <f>SUM(H14+H22+E23+H28+H38+H69+H116+H117+H173+H210+H211+H284+H414+H415+H440+H454+H459+H477+H478+H479+H489)</f>
        <v>6907389.61</v>
      </c>
      <c r="N6" s="8" t="e">
        <f>SUM(H18+E26+H30+H42+H49+H50+H51+H52+H73+H74+H75+H76+H96+H97+H98+H99+H100+H101+H129+H191+H192+H193+H194+H214+H215+H216+H217+H230+H231+H232+H233+H234+H247+H248+H249+H250+H251+H268+H269+H270+#REF!+H278+H287+H288+H294+H295+H303+H313+H314+H315+H316+H317+H342+H343+H344+H345+H346+H347+H365+H366+H367+H368+H369+H377+H378+H379+H380+H381+H390+H391+H393+H394+H395+H396+H397+H398+H399+H419+H420+H421+H422+H462+H463+H464+H465+H467+H493+H494+H495+H496+H497)</f>
        <v>#REF!</v>
      </c>
      <c r="O6" s="8">
        <v>175219.95</v>
      </c>
      <c r="P6" s="8" t="e">
        <f>SUM(N6-O6)</f>
        <v>#REF!</v>
      </c>
      <c r="Q6" s="8"/>
    </row>
    <row r="7" spans="1:10" ht="25.5" customHeight="1">
      <c r="A7" s="84" t="s">
        <v>6</v>
      </c>
      <c r="B7" s="91"/>
      <c r="C7" s="91"/>
      <c r="D7" s="85" t="s">
        <v>7</v>
      </c>
      <c r="E7" s="89">
        <f>SUM(E8+E10)</f>
        <v>3153</v>
      </c>
      <c r="F7" s="89">
        <f>SUM(F8)</f>
        <v>0</v>
      </c>
      <c r="G7" s="89">
        <f>SUM(G8)</f>
        <v>0</v>
      </c>
      <c r="H7" s="89">
        <f>SUM(H8+H10)</f>
        <v>3004.19</v>
      </c>
      <c r="I7" s="88">
        <f>H7/E7</f>
        <v>0.9528036790358388</v>
      </c>
      <c r="J7" s="89">
        <f>SUM(J8+J10)</f>
        <v>0</v>
      </c>
    </row>
    <row r="8" spans="1:10" ht="24" customHeight="1">
      <c r="A8" s="21"/>
      <c r="B8" s="22" t="s">
        <v>8</v>
      </c>
      <c r="C8" s="21"/>
      <c r="D8" s="23" t="s">
        <v>9</v>
      </c>
      <c r="E8" s="24">
        <f>E9</f>
        <v>500</v>
      </c>
      <c r="F8" s="24"/>
      <c r="G8" s="25"/>
      <c r="H8" s="24">
        <f>H9</f>
        <v>352</v>
      </c>
      <c r="I8" s="24">
        <f>I9</f>
        <v>0.704</v>
      </c>
      <c r="J8" s="27">
        <f>SUM(J9)</f>
        <v>0</v>
      </c>
    </row>
    <row r="9" spans="1:10" ht="45">
      <c r="A9" s="21"/>
      <c r="B9" s="22"/>
      <c r="C9" s="28">
        <v>2850</v>
      </c>
      <c r="D9" s="29" t="s">
        <v>10</v>
      </c>
      <c r="E9" s="30">
        <v>500</v>
      </c>
      <c r="F9" s="30"/>
      <c r="G9" s="31"/>
      <c r="H9" s="30">
        <v>352</v>
      </c>
      <c r="I9" s="32">
        <f aca="true" t="shared" si="0" ref="I9:I40">H9/E9</f>
        <v>0.704</v>
      </c>
      <c r="J9" s="33">
        <v>0</v>
      </c>
    </row>
    <row r="10" spans="1:10" ht="35.25" customHeight="1">
      <c r="A10" s="21"/>
      <c r="B10" s="22" t="s">
        <v>216</v>
      </c>
      <c r="C10" s="28"/>
      <c r="D10" s="23" t="s">
        <v>11</v>
      </c>
      <c r="E10" s="24">
        <f>SUM(E11:E12)</f>
        <v>2653</v>
      </c>
      <c r="F10" s="30"/>
      <c r="G10" s="31"/>
      <c r="H10" s="24">
        <f>SUM(H11:H12)</f>
        <v>2652.19</v>
      </c>
      <c r="I10" s="34">
        <f t="shared" si="0"/>
        <v>0.9996946852619676</v>
      </c>
      <c r="J10" s="24">
        <f>SUM(J11:J12)</f>
        <v>0</v>
      </c>
    </row>
    <row r="11" spans="1:10" ht="25.5" customHeight="1">
      <c r="A11" s="21"/>
      <c r="B11" s="22"/>
      <c r="C11" s="28">
        <v>3110</v>
      </c>
      <c r="D11" s="29" t="s">
        <v>173</v>
      </c>
      <c r="E11" s="30">
        <v>2601</v>
      </c>
      <c r="F11" s="30"/>
      <c r="G11" s="31"/>
      <c r="H11" s="30">
        <v>2600.19</v>
      </c>
      <c r="I11" s="32">
        <f t="shared" si="0"/>
        <v>0.9996885813148789</v>
      </c>
      <c r="J11" s="33">
        <v>0</v>
      </c>
    </row>
    <row r="12" spans="1:10" ht="24" customHeight="1">
      <c r="A12" s="28"/>
      <c r="B12" s="28"/>
      <c r="C12" s="28">
        <v>4300</v>
      </c>
      <c r="D12" s="29" t="s">
        <v>14</v>
      </c>
      <c r="E12" s="30">
        <v>52</v>
      </c>
      <c r="F12" s="30"/>
      <c r="G12" s="31"/>
      <c r="H12" s="30">
        <v>52</v>
      </c>
      <c r="I12" s="32">
        <f t="shared" si="0"/>
        <v>1</v>
      </c>
      <c r="J12" s="33">
        <v>0</v>
      </c>
    </row>
    <row r="13" spans="1:10" ht="28.5" customHeight="1">
      <c r="A13" s="84" t="s">
        <v>15</v>
      </c>
      <c r="B13" s="83"/>
      <c r="C13" s="83"/>
      <c r="D13" s="85" t="s">
        <v>16</v>
      </c>
      <c r="E13" s="89">
        <f>SUM(E14+E17)</f>
        <v>2171243</v>
      </c>
      <c r="F13" s="86">
        <f>SUM(F17)</f>
        <v>0</v>
      </c>
      <c r="G13" s="86">
        <f>SUM(G17)</f>
        <v>0</v>
      </c>
      <c r="H13" s="89">
        <f>SUM(H14+H17)</f>
        <v>2066496.58</v>
      </c>
      <c r="I13" s="90">
        <f t="shared" si="0"/>
        <v>0.9517573942667864</v>
      </c>
      <c r="J13" s="89">
        <f>SUM(J14+J17)</f>
        <v>0</v>
      </c>
    </row>
    <row r="14" spans="1:10" ht="24" customHeight="1">
      <c r="A14" s="22"/>
      <c r="B14" s="35">
        <v>60016</v>
      </c>
      <c r="C14" s="35"/>
      <c r="D14" s="23" t="s">
        <v>193</v>
      </c>
      <c r="E14" s="24">
        <f>SUM(E15:E16)</f>
        <v>1781059</v>
      </c>
      <c r="F14" s="24"/>
      <c r="G14" s="24"/>
      <c r="H14" s="24">
        <f>SUM(H15:H16)</f>
        <v>1701564.9700000002</v>
      </c>
      <c r="I14" s="26">
        <f t="shared" si="0"/>
        <v>0.9553669867196989</v>
      </c>
      <c r="J14" s="24">
        <f>SUM(J15:J16)</f>
        <v>0</v>
      </c>
    </row>
    <row r="15" spans="1:10" ht="30">
      <c r="A15" s="22"/>
      <c r="B15" s="35"/>
      <c r="C15" s="28">
        <v>6050</v>
      </c>
      <c r="D15" s="29" t="s">
        <v>21</v>
      </c>
      <c r="E15" s="30">
        <v>1500027</v>
      </c>
      <c r="F15" s="30"/>
      <c r="G15" s="30"/>
      <c r="H15" s="30">
        <v>1420533.07</v>
      </c>
      <c r="I15" s="37">
        <f t="shared" si="0"/>
        <v>0.9470050005766564</v>
      </c>
      <c r="J15" s="38">
        <v>0</v>
      </c>
    </row>
    <row r="16" spans="1:10" ht="30">
      <c r="A16" s="22"/>
      <c r="B16" s="35"/>
      <c r="C16" s="28">
        <v>6059</v>
      </c>
      <c r="D16" s="29" t="s">
        <v>21</v>
      </c>
      <c r="E16" s="30">
        <v>281032</v>
      </c>
      <c r="F16" s="30"/>
      <c r="G16" s="30"/>
      <c r="H16" s="30">
        <v>281031.9</v>
      </c>
      <c r="I16" s="37">
        <f t="shared" si="0"/>
        <v>0.9999996441686357</v>
      </c>
      <c r="J16" s="38">
        <v>0</v>
      </c>
    </row>
    <row r="17" spans="1:10" ht="27.75" customHeight="1">
      <c r="A17" s="35"/>
      <c r="B17" s="22" t="s">
        <v>17</v>
      </c>
      <c r="C17" s="35"/>
      <c r="D17" s="23" t="s">
        <v>11</v>
      </c>
      <c r="E17" s="24">
        <f>SUM(E18:E23)</f>
        <v>390184</v>
      </c>
      <c r="F17" s="24"/>
      <c r="G17" s="24"/>
      <c r="H17" s="24">
        <f>SUM(H18:H23)</f>
        <v>364931.61</v>
      </c>
      <c r="I17" s="26">
        <f t="shared" si="0"/>
        <v>0.9352808162302914</v>
      </c>
      <c r="J17" s="27">
        <f>SUM(J18:J23)</f>
        <v>0</v>
      </c>
    </row>
    <row r="18" spans="1:10" ht="28.5" customHeight="1">
      <c r="A18" s="35"/>
      <c r="B18" s="22"/>
      <c r="C18" s="28">
        <v>4170</v>
      </c>
      <c r="D18" s="29" t="s">
        <v>18</v>
      </c>
      <c r="E18" s="30">
        <v>2000</v>
      </c>
      <c r="F18" s="30"/>
      <c r="G18" s="31"/>
      <c r="H18" s="30">
        <v>0</v>
      </c>
      <c r="I18" s="37">
        <f t="shared" si="0"/>
        <v>0</v>
      </c>
      <c r="J18" s="33">
        <v>0</v>
      </c>
    </row>
    <row r="19" spans="1:10" ht="24" customHeight="1">
      <c r="A19" s="28"/>
      <c r="B19" s="28"/>
      <c r="C19" s="28">
        <v>4210</v>
      </c>
      <c r="D19" s="29" t="s">
        <v>19</v>
      </c>
      <c r="E19" s="30">
        <v>68000</v>
      </c>
      <c r="F19" s="30"/>
      <c r="G19" s="31"/>
      <c r="H19" s="30">
        <v>62188.87</v>
      </c>
      <c r="I19" s="32">
        <f t="shared" si="0"/>
        <v>0.914542205882353</v>
      </c>
      <c r="J19" s="33">
        <v>0</v>
      </c>
    </row>
    <row r="20" spans="1:10" ht="24.75" customHeight="1">
      <c r="A20" s="28"/>
      <c r="B20" s="28"/>
      <c r="C20" s="28">
        <v>4270</v>
      </c>
      <c r="D20" s="29" t="s">
        <v>20</v>
      </c>
      <c r="E20" s="30">
        <v>131000</v>
      </c>
      <c r="F20" s="30"/>
      <c r="G20" s="31"/>
      <c r="H20" s="30">
        <v>117718.74</v>
      </c>
      <c r="I20" s="32">
        <f t="shared" si="0"/>
        <v>0.8986163358778626</v>
      </c>
      <c r="J20" s="33">
        <v>0</v>
      </c>
    </row>
    <row r="21" spans="1:10" ht="25.5" customHeight="1">
      <c r="A21" s="28"/>
      <c r="B21" s="28"/>
      <c r="C21" s="28">
        <v>4300</v>
      </c>
      <c r="D21" s="29" t="s">
        <v>14</v>
      </c>
      <c r="E21" s="30">
        <v>14000</v>
      </c>
      <c r="F21" s="30"/>
      <c r="G21" s="31"/>
      <c r="H21" s="30">
        <v>12810</v>
      </c>
      <c r="I21" s="32">
        <f t="shared" si="0"/>
        <v>0.915</v>
      </c>
      <c r="J21" s="33">
        <v>0</v>
      </c>
    </row>
    <row r="22" spans="1:10" ht="30">
      <c r="A22" s="28"/>
      <c r="B22" s="28"/>
      <c r="C22" s="28">
        <v>6050</v>
      </c>
      <c r="D22" s="29" t="s">
        <v>21</v>
      </c>
      <c r="E22" s="30">
        <v>20000</v>
      </c>
      <c r="F22" s="30"/>
      <c r="G22" s="31"/>
      <c r="H22" s="30">
        <v>17030</v>
      </c>
      <c r="I22" s="32">
        <f t="shared" si="0"/>
        <v>0.8515</v>
      </c>
      <c r="J22" s="33">
        <v>0</v>
      </c>
    </row>
    <row r="23" spans="1:10" ht="75">
      <c r="A23" s="28"/>
      <c r="B23" s="28"/>
      <c r="C23" s="28">
        <v>6300</v>
      </c>
      <c r="D23" s="29" t="s">
        <v>233</v>
      </c>
      <c r="E23" s="30">
        <v>155184</v>
      </c>
      <c r="F23" s="30"/>
      <c r="G23" s="31"/>
      <c r="H23" s="30">
        <v>155184</v>
      </c>
      <c r="I23" s="32">
        <f t="shared" si="0"/>
        <v>1</v>
      </c>
      <c r="J23" s="33">
        <v>0</v>
      </c>
    </row>
    <row r="24" spans="1:10" ht="36.75" customHeight="1">
      <c r="A24" s="83">
        <v>700</v>
      </c>
      <c r="B24" s="83"/>
      <c r="C24" s="83"/>
      <c r="D24" s="85" t="s">
        <v>22</v>
      </c>
      <c r="E24" s="86">
        <f>SUM(E25+E29)</f>
        <v>1270800</v>
      </c>
      <c r="F24" s="86">
        <f>SUM(F29)</f>
        <v>0</v>
      </c>
      <c r="G24" s="87">
        <f>F24/E24</f>
        <v>0</v>
      </c>
      <c r="H24" s="86">
        <f>SUM(H25+H29)</f>
        <v>1112841.69</v>
      </c>
      <c r="I24" s="88">
        <f t="shared" si="0"/>
        <v>0.8757016761095373</v>
      </c>
      <c r="J24" s="86">
        <f>SUM(J25+J29)</f>
        <v>0</v>
      </c>
    </row>
    <row r="25" spans="1:10" ht="27.75" customHeight="1">
      <c r="A25" s="35"/>
      <c r="B25" s="22" t="s">
        <v>261</v>
      </c>
      <c r="C25" s="35"/>
      <c r="D25" s="23" t="s">
        <v>11</v>
      </c>
      <c r="E25" s="24">
        <f>SUM(E26:E28)</f>
        <v>688000</v>
      </c>
      <c r="F25" s="24"/>
      <c r="G25" s="24"/>
      <c r="H25" s="24">
        <f>SUM(H26:H28)</f>
        <v>672041.38</v>
      </c>
      <c r="I25" s="26">
        <f t="shared" si="0"/>
        <v>0.9768043313953488</v>
      </c>
      <c r="J25" s="24">
        <f>SUM(J26:J28)</f>
        <v>0</v>
      </c>
    </row>
    <row r="26" spans="1:10" ht="69" customHeight="1">
      <c r="A26" s="35"/>
      <c r="B26" s="22"/>
      <c r="C26" s="28">
        <v>2410</v>
      </c>
      <c r="D26" s="29" t="s">
        <v>277</v>
      </c>
      <c r="E26" s="30">
        <v>350000</v>
      </c>
      <c r="F26" s="30"/>
      <c r="G26" s="31"/>
      <c r="H26" s="30">
        <v>350000</v>
      </c>
      <c r="I26" s="32">
        <f t="shared" si="0"/>
        <v>1</v>
      </c>
      <c r="J26" s="33">
        <v>0</v>
      </c>
    </row>
    <row r="27" spans="1:10" ht="45.75" customHeight="1">
      <c r="A27" s="28"/>
      <c r="B27" s="28"/>
      <c r="C27" s="28">
        <v>2650</v>
      </c>
      <c r="D27" s="29" t="s">
        <v>278</v>
      </c>
      <c r="E27" s="30">
        <v>320000</v>
      </c>
      <c r="F27" s="30"/>
      <c r="G27" s="31"/>
      <c r="H27" s="30">
        <v>304041.38</v>
      </c>
      <c r="I27" s="32">
        <f t="shared" si="0"/>
        <v>0.9501293125</v>
      </c>
      <c r="J27" s="33">
        <v>0</v>
      </c>
    </row>
    <row r="28" spans="1:10" ht="81" customHeight="1">
      <c r="A28" s="28"/>
      <c r="B28" s="28"/>
      <c r="C28" s="28">
        <v>6210</v>
      </c>
      <c r="D28" s="29" t="s">
        <v>279</v>
      </c>
      <c r="E28" s="30">
        <v>18000</v>
      </c>
      <c r="F28" s="30"/>
      <c r="G28" s="31"/>
      <c r="H28" s="30">
        <v>18000</v>
      </c>
      <c r="I28" s="32">
        <f t="shared" si="0"/>
        <v>1</v>
      </c>
      <c r="J28" s="33">
        <v>0</v>
      </c>
    </row>
    <row r="29" spans="1:10" ht="36.75" customHeight="1">
      <c r="A29" s="39"/>
      <c r="B29" s="39">
        <v>70005</v>
      </c>
      <c r="C29" s="39"/>
      <c r="D29" s="40" t="s">
        <v>23</v>
      </c>
      <c r="E29" s="41">
        <f>SUM(E30:E38)</f>
        <v>582800</v>
      </c>
      <c r="F29" s="41">
        <f>SUM(F30:F38)</f>
        <v>0</v>
      </c>
      <c r="G29" s="42">
        <f>F29/E29</f>
        <v>0</v>
      </c>
      <c r="H29" s="41">
        <f>SUM(H30:H38)</f>
        <v>440800.31</v>
      </c>
      <c r="I29" s="43">
        <f t="shared" si="0"/>
        <v>0.7563491935483871</v>
      </c>
      <c r="J29" s="27">
        <f>SUM(J30:J38)</f>
        <v>0</v>
      </c>
    </row>
    <row r="30" spans="1:10" ht="27" customHeight="1">
      <c r="A30" s="28"/>
      <c r="B30" s="28"/>
      <c r="C30" s="28">
        <v>4170</v>
      </c>
      <c r="D30" s="46" t="s">
        <v>24</v>
      </c>
      <c r="E30" s="38">
        <v>3000</v>
      </c>
      <c r="F30" s="30"/>
      <c r="G30" s="31"/>
      <c r="H30" s="38">
        <v>0</v>
      </c>
      <c r="I30" s="32">
        <f t="shared" si="0"/>
        <v>0</v>
      </c>
      <c r="J30" s="33">
        <v>0</v>
      </c>
    </row>
    <row r="31" spans="1:10" ht="21.75" customHeight="1">
      <c r="A31" s="28"/>
      <c r="B31" s="28"/>
      <c r="C31" s="28">
        <v>4210</v>
      </c>
      <c r="D31" s="29" t="s">
        <v>19</v>
      </c>
      <c r="E31" s="38">
        <v>1000</v>
      </c>
      <c r="F31" s="30"/>
      <c r="G31" s="31"/>
      <c r="H31" s="38">
        <v>597.8</v>
      </c>
      <c r="I31" s="47">
        <f t="shared" si="0"/>
        <v>0.5978</v>
      </c>
      <c r="J31" s="33">
        <v>0</v>
      </c>
    </row>
    <row r="32" spans="1:10" ht="24.75" customHeight="1">
      <c r="A32" s="28"/>
      <c r="B32" s="28"/>
      <c r="C32" s="28">
        <v>4270</v>
      </c>
      <c r="D32" s="46" t="s">
        <v>20</v>
      </c>
      <c r="E32" s="38">
        <v>0</v>
      </c>
      <c r="F32" s="30"/>
      <c r="G32" s="31"/>
      <c r="H32" s="38">
        <v>0</v>
      </c>
      <c r="I32" s="47"/>
      <c r="J32" s="33"/>
    </row>
    <row r="33" spans="1:10" ht="23.25" customHeight="1">
      <c r="A33" s="28"/>
      <c r="B33" s="28"/>
      <c r="C33" s="28">
        <v>4300</v>
      </c>
      <c r="D33" s="29" t="s">
        <v>14</v>
      </c>
      <c r="E33" s="38">
        <v>61300</v>
      </c>
      <c r="F33" s="30"/>
      <c r="G33" s="31"/>
      <c r="H33" s="38">
        <v>45529.15</v>
      </c>
      <c r="I33" s="47">
        <f t="shared" si="0"/>
        <v>0.7427267536704731</v>
      </c>
      <c r="J33" s="33">
        <v>0</v>
      </c>
    </row>
    <row r="34" spans="1:10" ht="22.5" customHeight="1">
      <c r="A34" s="39"/>
      <c r="B34" s="39"/>
      <c r="C34" s="44">
        <v>4430</v>
      </c>
      <c r="D34" s="45" t="s">
        <v>25</v>
      </c>
      <c r="E34" s="50">
        <v>15000</v>
      </c>
      <c r="F34" s="41"/>
      <c r="G34" s="42"/>
      <c r="H34" s="50">
        <v>1333.71</v>
      </c>
      <c r="I34" s="47">
        <f t="shared" si="0"/>
        <v>0.088914</v>
      </c>
      <c r="J34" s="33">
        <v>0</v>
      </c>
    </row>
    <row r="35" spans="1:10" ht="27" customHeight="1">
      <c r="A35" s="28"/>
      <c r="B35" s="28"/>
      <c r="C35" s="28">
        <v>4530</v>
      </c>
      <c r="D35" s="29" t="s">
        <v>26</v>
      </c>
      <c r="E35" s="30">
        <v>17060</v>
      </c>
      <c r="F35" s="30"/>
      <c r="G35" s="31"/>
      <c r="H35" s="30">
        <v>0</v>
      </c>
      <c r="I35" s="47">
        <f t="shared" si="0"/>
        <v>0</v>
      </c>
      <c r="J35" s="33">
        <v>0</v>
      </c>
    </row>
    <row r="36" spans="1:10" ht="30">
      <c r="A36" s="28"/>
      <c r="B36" s="28"/>
      <c r="C36" s="28">
        <v>4590</v>
      </c>
      <c r="D36" s="29" t="s">
        <v>27</v>
      </c>
      <c r="E36" s="30">
        <v>50000</v>
      </c>
      <c r="F36" s="30"/>
      <c r="G36" s="31"/>
      <c r="H36" s="30">
        <v>37068.08</v>
      </c>
      <c r="I36" s="47">
        <f t="shared" si="0"/>
        <v>0.7413616000000001</v>
      </c>
      <c r="J36" s="33">
        <v>0</v>
      </c>
    </row>
    <row r="37" spans="1:10" ht="33" customHeight="1">
      <c r="A37" s="28"/>
      <c r="B37" s="28"/>
      <c r="C37" s="28">
        <v>4610</v>
      </c>
      <c r="D37" s="29" t="s">
        <v>367</v>
      </c>
      <c r="E37" s="30">
        <v>5440</v>
      </c>
      <c r="F37" s="30"/>
      <c r="G37" s="31"/>
      <c r="H37" s="30">
        <v>4536.4</v>
      </c>
      <c r="I37" s="47">
        <f t="shared" si="0"/>
        <v>0.8338970588235294</v>
      </c>
      <c r="J37" s="33">
        <v>0</v>
      </c>
    </row>
    <row r="38" spans="1:10" ht="30">
      <c r="A38" s="28"/>
      <c r="B38" s="28"/>
      <c r="C38" s="28">
        <v>6050</v>
      </c>
      <c r="D38" s="29" t="s">
        <v>21</v>
      </c>
      <c r="E38" s="30">
        <v>430000</v>
      </c>
      <c r="F38" s="30"/>
      <c r="G38" s="31"/>
      <c r="H38" s="30">
        <v>351735.17</v>
      </c>
      <c r="I38" s="47">
        <f t="shared" si="0"/>
        <v>0.8179887674418604</v>
      </c>
      <c r="J38" s="33">
        <v>0</v>
      </c>
    </row>
    <row r="39" spans="1:10" ht="32.25" customHeight="1">
      <c r="A39" s="83">
        <v>710</v>
      </c>
      <c r="B39" s="83"/>
      <c r="C39" s="84"/>
      <c r="D39" s="85" t="s">
        <v>36</v>
      </c>
      <c r="E39" s="86">
        <f>SUM(E40+E45+E47)</f>
        <v>272914</v>
      </c>
      <c r="F39" s="86">
        <f>SUM(F47)</f>
        <v>0</v>
      </c>
      <c r="G39" s="87">
        <f>F39/E39</f>
        <v>0</v>
      </c>
      <c r="H39" s="86">
        <f>SUM(H40+H45+H47)</f>
        <v>210547.70999999996</v>
      </c>
      <c r="I39" s="88">
        <f t="shared" si="0"/>
        <v>0.7714800633166491</v>
      </c>
      <c r="J39" s="86">
        <f>SUM(J40+J45+J47)</f>
        <v>0</v>
      </c>
    </row>
    <row r="40" spans="1:10" ht="35.25" customHeight="1">
      <c r="A40" s="35"/>
      <c r="B40" s="35">
        <v>71004</v>
      </c>
      <c r="C40" s="22"/>
      <c r="D40" s="23" t="s">
        <v>37</v>
      </c>
      <c r="E40" s="24">
        <f>SUM(E41:E44)</f>
        <v>61500</v>
      </c>
      <c r="F40" s="24"/>
      <c r="G40" s="25"/>
      <c r="H40" s="24">
        <f>SUM(H41:H44)</f>
        <v>42442.93</v>
      </c>
      <c r="I40" s="26">
        <f t="shared" si="0"/>
        <v>0.6901289430894308</v>
      </c>
      <c r="J40" s="24">
        <f>SUM(J41:J44)</f>
        <v>0</v>
      </c>
    </row>
    <row r="41" spans="1:10" ht="48" customHeight="1">
      <c r="A41" s="35"/>
      <c r="B41" s="35"/>
      <c r="C41" s="48" t="s">
        <v>347</v>
      </c>
      <c r="D41" s="309" t="s">
        <v>368</v>
      </c>
      <c r="E41" s="30">
        <v>2700</v>
      </c>
      <c r="F41" s="30"/>
      <c r="G41" s="31"/>
      <c r="H41" s="30">
        <v>1500</v>
      </c>
      <c r="I41" s="47">
        <f aca="true" t="shared" si="1" ref="I41:I93">H41/E41</f>
        <v>0.5555555555555556</v>
      </c>
      <c r="J41" s="33"/>
    </row>
    <row r="42" spans="1:10" ht="27.75" customHeight="1">
      <c r="A42" s="28"/>
      <c r="B42" s="28"/>
      <c r="C42" s="48" t="s">
        <v>38</v>
      </c>
      <c r="D42" s="46" t="s">
        <v>24</v>
      </c>
      <c r="E42" s="31">
        <v>20000</v>
      </c>
      <c r="F42" s="30"/>
      <c r="G42" s="31"/>
      <c r="H42" s="31">
        <v>8000</v>
      </c>
      <c r="I42" s="47">
        <f t="shared" si="1"/>
        <v>0.4</v>
      </c>
      <c r="J42" s="33">
        <v>0</v>
      </c>
    </row>
    <row r="43" spans="1:10" ht="25.5" customHeight="1">
      <c r="A43" s="28"/>
      <c r="B43" s="28"/>
      <c r="C43" s="48" t="s">
        <v>39</v>
      </c>
      <c r="D43" s="29" t="s">
        <v>14</v>
      </c>
      <c r="E43" s="30">
        <v>38000</v>
      </c>
      <c r="F43" s="30"/>
      <c r="G43" s="31"/>
      <c r="H43" s="30">
        <v>32142.93</v>
      </c>
      <c r="I43" s="47">
        <f t="shared" si="1"/>
        <v>0.8458665789473684</v>
      </c>
      <c r="J43" s="33">
        <v>0</v>
      </c>
    </row>
    <row r="44" spans="1:10" ht="30.75" customHeight="1">
      <c r="A44" s="28"/>
      <c r="B44" s="28"/>
      <c r="C44" s="48" t="s">
        <v>40</v>
      </c>
      <c r="D44" s="29" t="s">
        <v>25</v>
      </c>
      <c r="E44" s="30">
        <v>800</v>
      </c>
      <c r="F44" s="30"/>
      <c r="G44" s="31"/>
      <c r="H44" s="30">
        <v>800</v>
      </c>
      <c r="I44" s="47">
        <f t="shared" si="1"/>
        <v>1</v>
      </c>
      <c r="J44" s="33">
        <v>0</v>
      </c>
    </row>
    <row r="45" spans="1:10" ht="36.75" customHeight="1">
      <c r="A45" s="39"/>
      <c r="B45" s="39">
        <v>71014</v>
      </c>
      <c r="C45" s="39"/>
      <c r="D45" s="40" t="s">
        <v>41</v>
      </c>
      <c r="E45" s="41">
        <f>SUM(E46)</f>
        <v>30000</v>
      </c>
      <c r="F45" s="41"/>
      <c r="G45" s="42"/>
      <c r="H45" s="41">
        <f>SUM(H46)</f>
        <v>26047</v>
      </c>
      <c r="I45" s="26">
        <f t="shared" si="1"/>
        <v>0.8682333333333333</v>
      </c>
      <c r="J45" s="27">
        <f>SUM(J46:J46)</f>
        <v>0</v>
      </c>
    </row>
    <row r="46" spans="1:10" ht="28.5" customHeight="1">
      <c r="A46" s="44"/>
      <c r="B46" s="44"/>
      <c r="C46" s="49">
        <v>4300</v>
      </c>
      <c r="D46" s="45" t="s">
        <v>14</v>
      </c>
      <c r="E46" s="50">
        <v>30000</v>
      </c>
      <c r="F46" s="50"/>
      <c r="G46" s="51"/>
      <c r="H46" s="50">
        <v>26047</v>
      </c>
      <c r="I46" s="47">
        <f t="shared" si="1"/>
        <v>0.8682333333333333</v>
      </c>
      <c r="J46" s="33">
        <v>0</v>
      </c>
    </row>
    <row r="47" spans="1:10" ht="30.75" customHeight="1">
      <c r="A47" s="39"/>
      <c r="B47" s="39">
        <v>71035</v>
      </c>
      <c r="C47" s="52"/>
      <c r="D47" s="40" t="s">
        <v>42</v>
      </c>
      <c r="E47" s="41">
        <f>SUM(E48:E66)</f>
        <v>181414</v>
      </c>
      <c r="F47" s="41">
        <f>SUM(F48:F66)</f>
        <v>0</v>
      </c>
      <c r="G47" s="41">
        <f>SUM(G48:G66)</f>
        <v>0</v>
      </c>
      <c r="H47" s="41">
        <f>SUM(H48:H66)</f>
        <v>142057.77999999997</v>
      </c>
      <c r="I47" s="43">
        <f t="shared" si="1"/>
        <v>0.7830585291102118</v>
      </c>
      <c r="J47" s="41">
        <f>SUM(J48:J66)</f>
        <v>0</v>
      </c>
    </row>
    <row r="48" spans="1:10" ht="30">
      <c r="A48" s="44"/>
      <c r="B48" s="44"/>
      <c r="C48" s="49">
        <v>3020</v>
      </c>
      <c r="D48" s="45" t="s">
        <v>48</v>
      </c>
      <c r="E48" s="50">
        <v>2100</v>
      </c>
      <c r="F48" s="50"/>
      <c r="G48" s="51"/>
      <c r="H48" s="50">
        <v>1085.97</v>
      </c>
      <c r="I48" s="47">
        <f t="shared" si="1"/>
        <v>0.5171285714285715</v>
      </c>
      <c r="J48" s="33">
        <v>0</v>
      </c>
    </row>
    <row r="49" spans="1:10" ht="23.25" customHeight="1">
      <c r="A49" s="44"/>
      <c r="B49" s="44"/>
      <c r="C49" s="49">
        <v>4010</v>
      </c>
      <c r="D49" s="45" t="s">
        <v>49</v>
      </c>
      <c r="E49" s="50">
        <v>93100</v>
      </c>
      <c r="F49" s="50"/>
      <c r="G49" s="51"/>
      <c r="H49" s="50">
        <v>79073.19</v>
      </c>
      <c r="I49" s="47">
        <f t="shared" si="1"/>
        <v>0.8493360902255639</v>
      </c>
      <c r="J49" s="33">
        <v>0</v>
      </c>
    </row>
    <row r="50" spans="1:10" ht="24.75" customHeight="1">
      <c r="A50" s="44"/>
      <c r="B50" s="44"/>
      <c r="C50" s="49">
        <v>4040</v>
      </c>
      <c r="D50" s="45" t="s">
        <v>50</v>
      </c>
      <c r="E50" s="50">
        <v>6900</v>
      </c>
      <c r="F50" s="50"/>
      <c r="G50" s="51"/>
      <c r="H50" s="50">
        <v>1591.65</v>
      </c>
      <c r="I50" s="47">
        <f t="shared" si="1"/>
        <v>0.23067391304347828</v>
      </c>
      <c r="J50" s="33">
        <v>0</v>
      </c>
    </row>
    <row r="51" spans="1:10" ht="24" customHeight="1">
      <c r="A51" s="44"/>
      <c r="B51" s="44"/>
      <c r="C51" s="49">
        <v>4110</v>
      </c>
      <c r="D51" s="45" t="s">
        <v>51</v>
      </c>
      <c r="E51" s="50">
        <v>15140</v>
      </c>
      <c r="F51" s="50"/>
      <c r="G51" s="51"/>
      <c r="H51" s="50">
        <v>12389.84</v>
      </c>
      <c r="I51" s="47">
        <f t="shared" si="1"/>
        <v>0.8183513870541612</v>
      </c>
      <c r="J51" s="33">
        <v>0</v>
      </c>
    </row>
    <row r="52" spans="1:10" ht="25.5" customHeight="1">
      <c r="A52" s="44"/>
      <c r="B52" s="44"/>
      <c r="C52" s="49">
        <v>4120</v>
      </c>
      <c r="D52" s="45" t="s">
        <v>52</v>
      </c>
      <c r="E52" s="50">
        <v>2150</v>
      </c>
      <c r="F52" s="50"/>
      <c r="G52" s="51"/>
      <c r="H52" s="50">
        <v>1987.62</v>
      </c>
      <c r="I52" s="47">
        <f t="shared" si="1"/>
        <v>0.9244744186046511</v>
      </c>
      <c r="J52" s="33">
        <v>0</v>
      </c>
    </row>
    <row r="53" spans="1:10" ht="28.5" customHeight="1">
      <c r="A53" s="44"/>
      <c r="B53" s="44"/>
      <c r="C53" s="49">
        <v>4210</v>
      </c>
      <c r="D53" s="45" t="s">
        <v>19</v>
      </c>
      <c r="E53" s="50">
        <v>17000</v>
      </c>
      <c r="F53" s="50"/>
      <c r="G53" s="51"/>
      <c r="H53" s="50">
        <v>16056.3</v>
      </c>
      <c r="I53" s="47">
        <f t="shared" si="1"/>
        <v>0.9444882352941176</v>
      </c>
      <c r="J53" s="33">
        <v>0</v>
      </c>
    </row>
    <row r="54" spans="1:10" ht="23.25" customHeight="1">
      <c r="A54" s="44"/>
      <c r="B54" s="44"/>
      <c r="C54" s="49">
        <v>4260</v>
      </c>
      <c r="D54" s="45" t="s">
        <v>53</v>
      </c>
      <c r="E54" s="50">
        <v>13800</v>
      </c>
      <c r="F54" s="50"/>
      <c r="G54" s="51"/>
      <c r="H54" s="50">
        <v>13773.99</v>
      </c>
      <c r="I54" s="47">
        <f t="shared" si="1"/>
        <v>0.9981152173913044</v>
      </c>
      <c r="J54" s="33">
        <v>0</v>
      </c>
    </row>
    <row r="55" spans="1:10" ht="21.75" customHeight="1">
      <c r="A55" s="44"/>
      <c r="B55" s="44"/>
      <c r="C55" s="49">
        <v>4270</v>
      </c>
      <c r="D55" s="45" t="s">
        <v>20</v>
      </c>
      <c r="E55" s="50">
        <v>9200</v>
      </c>
      <c r="F55" s="50"/>
      <c r="G55" s="51"/>
      <c r="H55" s="50">
        <v>2966.68</v>
      </c>
      <c r="I55" s="47">
        <f t="shared" si="1"/>
        <v>0.32246521739130435</v>
      </c>
      <c r="J55" s="33">
        <v>0</v>
      </c>
    </row>
    <row r="56" spans="1:10" ht="21.75" customHeight="1">
      <c r="A56" s="44"/>
      <c r="B56" s="44"/>
      <c r="C56" s="49">
        <v>4280</v>
      </c>
      <c r="D56" s="45" t="s">
        <v>54</v>
      </c>
      <c r="E56" s="50">
        <v>180</v>
      </c>
      <c r="F56" s="50"/>
      <c r="G56" s="51"/>
      <c r="H56" s="50">
        <v>46.67</v>
      </c>
      <c r="I56" s="47">
        <f t="shared" si="1"/>
        <v>0.2592777777777778</v>
      </c>
      <c r="J56" s="33">
        <v>0</v>
      </c>
    </row>
    <row r="57" spans="1:10" ht="29.25" customHeight="1">
      <c r="A57" s="44"/>
      <c r="B57" s="44"/>
      <c r="C57" s="53" t="s">
        <v>55</v>
      </c>
      <c r="D57" s="45" t="s">
        <v>14</v>
      </c>
      <c r="E57" s="50">
        <v>14000</v>
      </c>
      <c r="F57" s="50"/>
      <c r="G57" s="51"/>
      <c r="H57" s="50">
        <v>10008.8</v>
      </c>
      <c r="I57" s="47">
        <f t="shared" si="1"/>
        <v>0.7149142857142856</v>
      </c>
      <c r="J57" s="33">
        <v>0</v>
      </c>
    </row>
    <row r="58" spans="1:10" ht="27.75" customHeight="1">
      <c r="A58" s="44"/>
      <c r="B58" s="44"/>
      <c r="C58" s="53" t="s">
        <v>56</v>
      </c>
      <c r="D58" s="45" t="s">
        <v>57</v>
      </c>
      <c r="E58" s="50">
        <v>500</v>
      </c>
      <c r="F58" s="50"/>
      <c r="G58" s="51"/>
      <c r="H58" s="50">
        <v>478.68</v>
      </c>
      <c r="I58" s="47">
        <f t="shared" si="1"/>
        <v>0.95736</v>
      </c>
      <c r="J58" s="33">
        <v>0</v>
      </c>
    </row>
    <row r="59" spans="1:10" ht="30">
      <c r="A59" s="44"/>
      <c r="B59" s="44"/>
      <c r="C59" s="53" t="s">
        <v>58</v>
      </c>
      <c r="D59" s="45" t="s">
        <v>59</v>
      </c>
      <c r="E59" s="50">
        <v>800</v>
      </c>
      <c r="F59" s="50"/>
      <c r="G59" s="51"/>
      <c r="H59" s="50">
        <v>549</v>
      </c>
      <c r="I59" s="47">
        <f t="shared" si="1"/>
        <v>0.68625</v>
      </c>
      <c r="J59" s="33">
        <v>0</v>
      </c>
    </row>
    <row r="60" spans="1:10" ht="30">
      <c r="A60" s="44"/>
      <c r="B60" s="44"/>
      <c r="C60" s="53" t="s">
        <v>60</v>
      </c>
      <c r="D60" s="45" t="s">
        <v>61</v>
      </c>
      <c r="E60" s="50">
        <v>2000</v>
      </c>
      <c r="F60" s="50"/>
      <c r="G60" s="51"/>
      <c r="H60" s="50">
        <v>274.4</v>
      </c>
      <c r="I60" s="47">
        <f t="shared" si="1"/>
        <v>0.1372</v>
      </c>
      <c r="J60" s="33">
        <v>0</v>
      </c>
    </row>
    <row r="61" spans="1:10" ht="28.5" customHeight="1">
      <c r="A61" s="44"/>
      <c r="B61" s="44"/>
      <c r="C61" s="53" t="s">
        <v>62</v>
      </c>
      <c r="D61" s="45" t="s">
        <v>63</v>
      </c>
      <c r="E61" s="50">
        <v>100</v>
      </c>
      <c r="F61" s="50"/>
      <c r="G61" s="51"/>
      <c r="H61" s="50">
        <v>0</v>
      </c>
      <c r="I61" s="47">
        <f t="shared" si="1"/>
        <v>0</v>
      </c>
      <c r="J61" s="33">
        <v>0</v>
      </c>
    </row>
    <row r="62" spans="1:10" ht="24.75" customHeight="1">
      <c r="A62" s="44"/>
      <c r="B62" s="44"/>
      <c r="C62" s="53" t="s">
        <v>40</v>
      </c>
      <c r="D62" s="45" t="s">
        <v>25</v>
      </c>
      <c r="E62" s="50">
        <v>100</v>
      </c>
      <c r="F62" s="50"/>
      <c r="G62" s="51"/>
      <c r="H62" s="50">
        <v>0</v>
      </c>
      <c r="I62" s="47">
        <f t="shared" si="1"/>
        <v>0</v>
      </c>
      <c r="J62" s="33">
        <v>0</v>
      </c>
    </row>
    <row r="63" spans="1:10" ht="30">
      <c r="A63" s="44"/>
      <c r="B63" s="44"/>
      <c r="C63" s="53" t="s">
        <v>64</v>
      </c>
      <c r="D63" s="45" t="s">
        <v>65</v>
      </c>
      <c r="E63" s="50">
        <v>3144</v>
      </c>
      <c r="F63" s="50"/>
      <c r="G63" s="51"/>
      <c r="H63" s="50">
        <v>1702.11</v>
      </c>
      <c r="I63" s="47">
        <f t="shared" si="1"/>
        <v>0.5413835877862595</v>
      </c>
      <c r="J63" s="33">
        <v>0</v>
      </c>
    </row>
    <row r="64" spans="1:10" ht="30">
      <c r="A64" s="44"/>
      <c r="B64" s="44"/>
      <c r="C64" s="53" t="s">
        <v>66</v>
      </c>
      <c r="D64" s="45" t="s">
        <v>67</v>
      </c>
      <c r="E64" s="50">
        <v>200</v>
      </c>
      <c r="F64" s="50"/>
      <c r="G64" s="51"/>
      <c r="H64" s="50">
        <v>0</v>
      </c>
      <c r="I64" s="47">
        <f t="shared" si="1"/>
        <v>0</v>
      </c>
      <c r="J64" s="33">
        <v>0</v>
      </c>
    </row>
    <row r="65" spans="1:10" ht="45">
      <c r="A65" s="44"/>
      <c r="B65" s="44"/>
      <c r="C65" s="53" t="s">
        <v>68</v>
      </c>
      <c r="D65" s="45" t="s">
        <v>69</v>
      </c>
      <c r="E65" s="50">
        <v>500</v>
      </c>
      <c r="F65" s="50"/>
      <c r="G65" s="51"/>
      <c r="H65" s="50">
        <v>0</v>
      </c>
      <c r="I65" s="47">
        <f t="shared" si="1"/>
        <v>0</v>
      </c>
      <c r="J65" s="33">
        <v>0</v>
      </c>
    </row>
    <row r="66" spans="1:10" ht="30">
      <c r="A66" s="44"/>
      <c r="B66" s="44"/>
      <c r="C66" s="53" t="s">
        <v>70</v>
      </c>
      <c r="D66" s="45" t="s">
        <v>71</v>
      </c>
      <c r="E66" s="50">
        <v>500</v>
      </c>
      <c r="F66" s="50"/>
      <c r="G66" s="51"/>
      <c r="H66" s="50">
        <v>72.88</v>
      </c>
      <c r="I66" s="47">
        <f t="shared" si="1"/>
        <v>0.14576</v>
      </c>
      <c r="J66" s="33">
        <v>0</v>
      </c>
    </row>
    <row r="67" spans="1:10" ht="31.5" customHeight="1">
      <c r="A67" s="76">
        <v>720</v>
      </c>
      <c r="B67" s="76"/>
      <c r="C67" s="77"/>
      <c r="D67" s="78" t="s">
        <v>197</v>
      </c>
      <c r="E67" s="79">
        <f>SUM(E68)</f>
        <v>100000</v>
      </c>
      <c r="F67" s="79"/>
      <c r="G67" s="80"/>
      <c r="H67" s="79">
        <f>SUM(H68)</f>
        <v>0</v>
      </c>
      <c r="I67" s="81">
        <f>H67/E67</f>
        <v>0</v>
      </c>
      <c r="J67" s="82">
        <f>SUM(J68)</f>
        <v>0</v>
      </c>
    </row>
    <row r="68" spans="1:10" ht="28.5" customHeight="1">
      <c r="A68" s="44"/>
      <c r="B68" s="39">
        <v>72095</v>
      </c>
      <c r="C68" s="54"/>
      <c r="D68" s="40" t="s">
        <v>11</v>
      </c>
      <c r="E68" s="24">
        <f>SUM(E69)</f>
        <v>100000</v>
      </c>
      <c r="F68" s="24"/>
      <c r="G68" s="25"/>
      <c r="H68" s="24">
        <f>SUM(H69)</f>
        <v>0</v>
      </c>
      <c r="I68" s="43">
        <f t="shared" si="1"/>
        <v>0</v>
      </c>
      <c r="J68" s="36">
        <f>SUM(J69:J69)</f>
        <v>0</v>
      </c>
    </row>
    <row r="69" spans="1:10" ht="35.25" customHeight="1">
      <c r="A69" s="44"/>
      <c r="B69" s="44"/>
      <c r="C69" s="53" t="s">
        <v>195</v>
      </c>
      <c r="D69" s="45" t="s">
        <v>21</v>
      </c>
      <c r="E69" s="30">
        <v>100000</v>
      </c>
      <c r="F69" s="30"/>
      <c r="G69" s="31"/>
      <c r="H69" s="30">
        <v>0</v>
      </c>
      <c r="I69" s="47">
        <f t="shared" si="1"/>
        <v>0</v>
      </c>
      <c r="J69" s="38">
        <v>0</v>
      </c>
    </row>
    <row r="70" spans="1:10" ht="35.25" customHeight="1">
      <c r="A70" s="83">
        <v>750</v>
      </c>
      <c r="B70" s="83"/>
      <c r="C70" s="83"/>
      <c r="D70" s="85" t="s">
        <v>72</v>
      </c>
      <c r="E70" s="86">
        <f>SUM(E71+E87+E94+E118+E125+E128)</f>
        <v>3726255</v>
      </c>
      <c r="F70" s="86">
        <f>SUM(F71+F87+F94+F128)</f>
        <v>0</v>
      </c>
      <c r="G70" s="87">
        <f>F70/E70</f>
        <v>0</v>
      </c>
      <c r="H70" s="86">
        <f>SUM(H71+H87+H94+H118+H125+H128)</f>
        <v>3599983.8199999994</v>
      </c>
      <c r="I70" s="88">
        <f>H70/E70</f>
        <v>0.9661131135684485</v>
      </c>
      <c r="J70" s="86">
        <f>SUM(J71+J87+J94+J118+J125+J128)</f>
        <v>0</v>
      </c>
    </row>
    <row r="71" spans="1:10" ht="35.25" customHeight="1">
      <c r="A71" s="35"/>
      <c r="B71" s="35">
        <v>75011</v>
      </c>
      <c r="C71" s="35"/>
      <c r="D71" s="23" t="s">
        <v>73</v>
      </c>
      <c r="E71" s="25">
        <f>SUM(E72:E86)</f>
        <v>349603</v>
      </c>
      <c r="F71" s="25">
        <f>SUM(F72:F83)</f>
        <v>0</v>
      </c>
      <c r="G71" s="25">
        <f>F71/E71</f>
        <v>0</v>
      </c>
      <c r="H71" s="25">
        <f>SUM(H72:H86)</f>
        <v>337676.33999999997</v>
      </c>
      <c r="I71" s="43">
        <f>H71/E71</f>
        <v>0.9658851325646518</v>
      </c>
      <c r="J71" s="25">
        <f>SUM(J72:J86)</f>
        <v>0</v>
      </c>
    </row>
    <row r="72" spans="1:10" ht="30">
      <c r="A72" s="28"/>
      <c r="B72" s="28"/>
      <c r="C72" s="55">
        <v>3020</v>
      </c>
      <c r="D72" s="45" t="s">
        <v>48</v>
      </c>
      <c r="E72" s="30">
        <v>1450</v>
      </c>
      <c r="F72" s="30"/>
      <c r="G72" s="31"/>
      <c r="H72" s="30">
        <v>1080.6</v>
      </c>
      <c r="I72" s="47">
        <f t="shared" si="1"/>
        <v>0.7452413793103447</v>
      </c>
      <c r="J72" s="33">
        <v>0</v>
      </c>
    </row>
    <row r="73" spans="1:10" ht="27.75" customHeight="1">
      <c r="A73" s="28"/>
      <c r="B73" s="28"/>
      <c r="C73" s="55">
        <v>4010</v>
      </c>
      <c r="D73" s="29" t="s">
        <v>49</v>
      </c>
      <c r="E73" s="30">
        <v>229700</v>
      </c>
      <c r="F73" s="30"/>
      <c r="G73" s="31"/>
      <c r="H73" s="30">
        <v>229446.72</v>
      </c>
      <c r="I73" s="47">
        <f t="shared" si="1"/>
        <v>0.9988973443622116</v>
      </c>
      <c r="J73" s="33">
        <v>0</v>
      </c>
    </row>
    <row r="74" spans="1:10" ht="23.25" customHeight="1">
      <c r="A74" s="28"/>
      <c r="B74" s="28"/>
      <c r="C74" s="55">
        <v>4040</v>
      </c>
      <c r="D74" s="29" t="s">
        <v>50</v>
      </c>
      <c r="E74" s="30">
        <v>18375</v>
      </c>
      <c r="F74" s="30"/>
      <c r="G74" s="31"/>
      <c r="H74" s="30">
        <v>18372.09</v>
      </c>
      <c r="I74" s="47">
        <f t="shared" si="1"/>
        <v>0.9998416326530613</v>
      </c>
      <c r="J74" s="33">
        <v>0</v>
      </c>
    </row>
    <row r="75" spans="1:10" ht="24.75" customHeight="1">
      <c r="A75" s="28"/>
      <c r="B75" s="28"/>
      <c r="C75" s="55">
        <v>4110</v>
      </c>
      <c r="D75" s="29" t="s">
        <v>51</v>
      </c>
      <c r="E75" s="30">
        <v>38600</v>
      </c>
      <c r="F75" s="30"/>
      <c r="G75" s="31"/>
      <c r="H75" s="30">
        <v>37888.44</v>
      </c>
      <c r="I75" s="47">
        <f t="shared" si="1"/>
        <v>0.9815658031088084</v>
      </c>
      <c r="J75" s="33">
        <v>0</v>
      </c>
    </row>
    <row r="76" spans="1:10" ht="24.75" customHeight="1">
      <c r="A76" s="28"/>
      <c r="B76" s="28"/>
      <c r="C76" s="55">
        <v>4120</v>
      </c>
      <c r="D76" s="29" t="s">
        <v>52</v>
      </c>
      <c r="E76" s="30">
        <v>6290</v>
      </c>
      <c r="F76" s="30"/>
      <c r="G76" s="31"/>
      <c r="H76" s="30">
        <v>5842.2</v>
      </c>
      <c r="I76" s="47">
        <f t="shared" si="1"/>
        <v>0.9288076311605723</v>
      </c>
      <c r="J76" s="33">
        <v>0</v>
      </c>
    </row>
    <row r="77" spans="1:10" ht="25.5" customHeight="1">
      <c r="A77" s="28"/>
      <c r="B77" s="28"/>
      <c r="C77" s="55">
        <v>4210</v>
      </c>
      <c r="D77" s="29" t="s">
        <v>19</v>
      </c>
      <c r="E77" s="30">
        <v>17600</v>
      </c>
      <c r="F77" s="30"/>
      <c r="G77" s="31"/>
      <c r="H77" s="30">
        <v>12349.99</v>
      </c>
      <c r="I77" s="47">
        <f t="shared" si="1"/>
        <v>0.7017039772727273</v>
      </c>
      <c r="J77" s="33">
        <v>0</v>
      </c>
    </row>
    <row r="78" spans="1:10" ht="28.5" customHeight="1">
      <c r="A78" s="28"/>
      <c r="B78" s="28"/>
      <c r="C78" s="55">
        <v>4260</v>
      </c>
      <c r="D78" s="29" t="s">
        <v>53</v>
      </c>
      <c r="E78" s="30">
        <v>1000</v>
      </c>
      <c r="F78" s="30"/>
      <c r="G78" s="31"/>
      <c r="H78" s="30">
        <v>1000</v>
      </c>
      <c r="I78" s="47">
        <f t="shared" si="1"/>
        <v>1</v>
      </c>
      <c r="J78" s="33">
        <v>0</v>
      </c>
    </row>
    <row r="79" spans="1:10" ht="27" customHeight="1">
      <c r="A79" s="28"/>
      <c r="B79" s="28"/>
      <c r="C79" s="55">
        <v>4280</v>
      </c>
      <c r="D79" s="45" t="s">
        <v>54</v>
      </c>
      <c r="E79" s="31">
        <v>100</v>
      </c>
      <c r="F79" s="30"/>
      <c r="G79" s="31"/>
      <c r="H79" s="31">
        <v>70</v>
      </c>
      <c r="I79" s="47">
        <f t="shared" si="1"/>
        <v>0.7</v>
      </c>
      <c r="J79" s="33">
        <v>0</v>
      </c>
    </row>
    <row r="80" spans="1:10" ht="25.5" customHeight="1">
      <c r="A80" s="28"/>
      <c r="B80" s="28"/>
      <c r="C80" s="28">
        <v>4300</v>
      </c>
      <c r="D80" s="29" t="s">
        <v>14</v>
      </c>
      <c r="E80" s="31">
        <v>20815</v>
      </c>
      <c r="F80" s="30">
        <f>SUM(F82:F88)</f>
        <v>0</v>
      </c>
      <c r="G80" s="31"/>
      <c r="H80" s="31">
        <v>18174.22</v>
      </c>
      <c r="I80" s="47">
        <f t="shared" si="1"/>
        <v>0.8731309152053808</v>
      </c>
      <c r="J80" s="33">
        <v>0</v>
      </c>
    </row>
    <row r="81" spans="1:10" ht="30">
      <c r="A81" s="28"/>
      <c r="B81" s="28"/>
      <c r="C81" s="28">
        <v>4370</v>
      </c>
      <c r="D81" s="45" t="s">
        <v>61</v>
      </c>
      <c r="E81" s="31">
        <v>400</v>
      </c>
      <c r="F81" s="30"/>
      <c r="G81" s="31"/>
      <c r="H81" s="31">
        <v>309.6</v>
      </c>
      <c r="I81" s="47">
        <f t="shared" si="1"/>
        <v>0.774</v>
      </c>
      <c r="J81" s="33">
        <v>0</v>
      </c>
    </row>
    <row r="82" spans="1:10" ht="30" customHeight="1">
      <c r="A82" s="28"/>
      <c r="B82" s="28"/>
      <c r="C82" s="55">
        <v>4410</v>
      </c>
      <c r="D82" s="29" t="s">
        <v>63</v>
      </c>
      <c r="E82" s="30">
        <v>55</v>
      </c>
      <c r="F82" s="30"/>
      <c r="G82" s="31"/>
      <c r="H82" s="30">
        <v>54.32</v>
      </c>
      <c r="I82" s="47">
        <f t="shared" si="1"/>
        <v>0.9876363636363636</v>
      </c>
      <c r="J82" s="33">
        <v>0</v>
      </c>
    </row>
    <row r="83" spans="1:10" ht="30">
      <c r="A83" s="28"/>
      <c r="B83" s="28"/>
      <c r="C83" s="55">
        <v>4440</v>
      </c>
      <c r="D83" s="29" t="s">
        <v>65</v>
      </c>
      <c r="E83" s="30">
        <v>6288</v>
      </c>
      <c r="F83" s="30"/>
      <c r="G83" s="31"/>
      <c r="H83" s="30">
        <v>6287.04</v>
      </c>
      <c r="I83" s="47">
        <f t="shared" si="1"/>
        <v>0.9998473282442748</v>
      </c>
      <c r="J83" s="33">
        <v>0</v>
      </c>
    </row>
    <row r="84" spans="1:10" ht="30">
      <c r="A84" s="28"/>
      <c r="B84" s="28"/>
      <c r="C84" s="53" t="s">
        <v>66</v>
      </c>
      <c r="D84" s="45" t="s">
        <v>67</v>
      </c>
      <c r="E84" s="30">
        <v>530</v>
      </c>
      <c r="F84" s="30"/>
      <c r="G84" s="31"/>
      <c r="H84" s="30">
        <v>530</v>
      </c>
      <c r="I84" s="47">
        <f t="shared" si="1"/>
        <v>1</v>
      </c>
      <c r="J84" s="33">
        <v>0</v>
      </c>
    </row>
    <row r="85" spans="1:10" ht="45">
      <c r="A85" s="28"/>
      <c r="B85" s="28"/>
      <c r="C85" s="53" t="s">
        <v>68</v>
      </c>
      <c r="D85" s="45" t="s">
        <v>69</v>
      </c>
      <c r="E85" s="30">
        <v>600</v>
      </c>
      <c r="F85" s="30"/>
      <c r="G85" s="31"/>
      <c r="H85" s="30">
        <v>428.25</v>
      </c>
      <c r="I85" s="47">
        <f t="shared" si="1"/>
        <v>0.71375</v>
      </c>
      <c r="J85" s="33">
        <v>0</v>
      </c>
    </row>
    <row r="86" spans="1:10" ht="30">
      <c r="A86" s="28"/>
      <c r="B86" s="28"/>
      <c r="C86" s="53" t="s">
        <v>70</v>
      </c>
      <c r="D86" s="45" t="s">
        <v>71</v>
      </c>
      <c r="E86" s="30">
        <v>7800</v>
      </c>
      <c r="F86" s="30"/>
      <c r="G86" s="31"/>
      <c r="H86" s="30">
        <v>5842.87</v>
      </c>
      <c r="I86" s="47">
        <f t="shared" si="1"/>
        <v>0.7490858974358974</v>
      </c>
      <c r="J86" s="33">
        <v>0</v>
      </c>
    </row>
    <row r="87" spans="1:10" ht="31.5">
      <c r="A87" s="35"/>
      <c r="B87" s="35">
        <v>75022</v>
      </c>
      <c r="C87" s="21"/>
      <c r="D87" s="23" t="s">
        <v>75</v>
      </c>
      <c r="E87" s="24">
        <f>SUM(E88:E93)</f>
        <v>148200</v>
      </c>
      <c r="F87" s="24"/>
      <c r="G87" s="25"/>
      <c r="H87" s="24">
        <f>SUM(H88:H93)</f>
        <v>137960.65000000002</v>
      </c>
      <c r="I87" s="43">
        <f t="shared" si="1"/>
        <v>0.9309085695006749</v>
      </c>
      <c r="J87" s="27">
        <f>SUM(J88:J93)</f>
        <v>0</v>
      </c>
    </row>
    <row r="88" spans="1:10" ht="27.75" customHeight="1">
      <c r="A88" s="28"/>
      <c r="B88" s="28"/>
      <c r="C88" s="55">
        <v>3030</v>
      </c>
      <c r="D88" s="29" t="s">
        <v>76</v>
      </c>
      <c r="E88" s="30">
        <v>124000</v>
      </c>
      <c r="F88" s="30"/>
      <c r="G88" s="31"/>
      <c r="H88" s="30">
        <v>115290.4</v>
      </c>
      <c r="I88" s="47">
        <f t="shared" si="1"/>
        <v>0.9297612903225806</v>
      </c>
      <c r="J88" s="33">
        <v>0</v>
      </c>
    </row>
    <row r="89" spans="1:10" ht="24.75" customHeight="1">
      <c r="A89" s="28"/>
      <c r="B89" s="28"/>
      <c r="C89" s="55">
        <v>4210</v>
      </c>
      <c r="D89" s="29" t="s">
        <v>19</v>
      </c>
      <c r="E89" s="30">
        <v>7000</v>
      </c>
      <c r="F89" s="30"/>
      <c r="G89" s="31"/>
      <c r="H89" s="30">
        <v>6999.63</v>
      </c>
      <c r="I89" s="47">
        <f t="shared" si="1"/>
        <v>0.9999471428571429</v>
      </c>
      <c r="J89" s="33">
        <v>0</v>
      </c>
    </row>
    <row r="90" spans="1:10" ht="27" customHeight="1">
      <c r="A90" s="28"/>
      <c r="B90" s="28"/>
      <c r="C90" s="28">
        <v>4300</v>
      </c>
      <c r="D90" s="29" t="s">
        <v>14</v>
      </c>
      <c r="E90" s="30">
        <v>10150</v>
      </c>
      <c r="F90" s="30"/>
      <c r="G90" s="31"/>
      <c r="H90" s="30">
        <v>10122.75</v>
      </c>
      <c r="I90" s="47">
        <f t="shared" si="1"/>
        <v>0.9973152709359606</v>
      </c>
      <c r="J90" s="33">
        <v>0</v>
      </c>
    </row>
    <row r="91" spans="1:10" ht="30">
      <c r="A91" s="28"/>
      <c r="B91" s="28"/>
      <c r="C91" s="28">
        <v>4370</v>
      </c>
      <c r="D91" s="45" t="s">
        <v>61</v>
      </c>
      <c r="E91" s="30">
        <v>1050</v>
      </c>
      <c r="F91" s="30"/>
      <c r="G91" s="31"/>
      <c r="H91" s="30">
        <v>570.25</v>
      </c>
      <c r="I91" s="47">
        <f t="shared" si="1"/>
        <v>0.5430952380952381</v>
      </c>
      <c r="J91" s="33">
        <v>0</v>
      </c>
    </row>
    <row r="92" spans="1:10" ht="45">
      <c r="A92" s="28"/>
      <c r="B92" s="28"/>
      <c r="C92" s="28">
        <v>4740</v>
      </c>
      <c r="D92" s="45" t="s">
        <v>69</v>
      </c>
      <c r="E92" s="30">
        <v>1000</v>
      </c>
      <c r="F92" s="30"/>
      <c r="G92" s="31"/>
      <c r="H92" s="30">
        <v>610.95</v>
      </c>
      <c r="I92" s="47">
        <f t="shared" si="1"/>
        <v>0.61095</v>
      </c>
      <c r="J92" s="33">
        <v>0</v>
      </c>
    </row>
    <row r="93" spans="1:10" ht="30">
      <c r="A93" s="28"/>
      <c r="B93" s="28"/>
      <c r="C93" s="28">
        <v>4750</v>
      </c>
      <c r="D93" s="45" t="s">
        <v>71</v>
      </c>
      <c r="E93" s="30">
        <v>5000</v>
      </c>
      <c r="F93" s="30"/>
      <c r="G93" s="31"/>
      <c r="H93" s="30">
        <v>4366.67</v>
      </c>
      <c r="I93" s="47">
        <f t="shared" si="1"/>
        <v>0.873334</v>
      </c>
      <c r="J93" s="33">
        <v>0</v>
      </c>
    </row>
    <row r="94" spans="1:10" ht="31.5">
      <c r="A94" s="35"/>
      <c r="B94" s="35">
        <v>75023</v>
      </c>
      <c r="C94" s="35"/>
      <c r="D94" s="23" t="s">
        <v>77</v>
      </c>
      <c r="E94" s="25">
        <f>SUM(E95:E117)</f>
        <v>3122327</v>
      </c>
      <c r="F94" s="25">
        <f>SUM(F95:F115)</f>
        <v>0</v>
      </c>
      <c r="G94" s="25">
        <f>SUM(G95:G115)</f>
        <v>0</v>
      </c>
      <c r="H94" s="25">
        <f>SUM(H95:H117)</f>
        <v>3032993.8799999994</v>
      </c>
      <c r="I94" s="43">
        <f aca="true" t="shared" si="2" ref="I94:I115">H94/E94</f>
        <v>0.9713889288341674</v>
      </c>
      <c r="J94" s="27">
        <f>SUM(J95:J116)</f>
        <v>0</v>
      </c>
    </row>
    <row r="95" spans="1:10" ht="30">
      <c r="A95" s="35"/>
      <c r="B95" s="35"/>
      <c r="C95" s="28">
        <v>3020</v>
      </c>
      <c r="D95" s="29" t="s">
        <v>48</v>
      </c>
      <c r="E95" s="31">
        <v>13200</v>
      </c>
      <c r="F95" s="30"/>
      <c r="G95" s="31"/>
      <c r="H95" s="31">
        <v>12834.83</v>
      </c>
      <c r="I95" s="47">
        <f t="shared" si="2"/>
        <v>0.9723356060606061</v>
      </c>
      <c r="J95" s="33">
        <v>0</v>
      </c>
    </row>
    <row r="96" spans="1:10" ht="24" customHeight="1">
      <c r="A96" s="28"/>
      <c r="B96" s="28"/>
      <c r="C96" s="28">
        <v>4010</v>
      </c>
      <c r="D96" s="29" t="s">
        <v>49</v>
      </c>
      <c r="E96" s="31">
        <v>1970600</v>
      </c>
      <c r="F96" s="31"/>
      <c r="G96" s="31"/>
      <c r="H96" s="31">
        <v>1969917.07</v>
      </c>
      <c r="I96" s="47">
        <f t="shared" si="2"/>
        <v>0.9996534405764742</v>
      </c>
      <c r="J96" s="33">
        <v>0</v>
      </c>
    </row>
    <row r="97" spans="1:10" ht="27.75" customHeight="1">
      <c r="A97" s="28"/>
      <c r="B97" s="28"/>
      <c r="C97" s="28">
        <v>4040</v>
      </c>
      <c r="D97" s="29" t="s">
        <v>50</v>
      </c>
      <c r="E97" s="31">
        <v>137895</v>
      </c>
      <c r="F97" s="31"/>
      <c r="G97" s="31"/>
      <c r="H97" s="31">
        <v>137891.19</v>
      </c>
      <c r="I97" s="47">
        <f t="shared" si="2"/>
        <v>0.9999723702817361</v>
      </c>
      <c r="J97" s="33">
        <v>0</v>
      </c>
    </row>
    <row r="98" spans="1:10" ht="25.5" customHeight="1">
      <c r="A98" s="28"/>
      <c r="B98" s="28"/>
      <c r="C98" s="28">
        <v>4110</v>
      </c>
      <c r="D98" s="29" t="s">
        <v>51</v>
      </c>
      <c r="E98" s="30">
        <v>304000</v>
      </c>
      <c r="F98" s="30"/>
      <c r="G98" s="31"/>
      <c r="H98" s="30">
        <v>303945.02</v>
      </c>
      <c r="I98" s="47">
        <f t="shared" si="2"/>
        <v>0.9998191447368422</v>
      </c>
      <c r="J98" s="33">
        <v>0</v>
      </c>
    </row>
    <row r="99" spans="1:10" ht="25.5" customHeight="1">
      <c r="A99" s="28"/>
      <c r="B99" s="28"/>
      <c r="C99" s="28">
        <v>4120</v>
      </c>
      <c r="D99" s="29" t="s">
        <v>52</v>
      </c>
      <c r="E99" s="30">
        <v>38440</v>
      </c>
      <c r="F99" s="30"/>
      <c r="G99" s="31"/>
      <c r="H99" s="30">
        <v>38344.29</v>
      </c>
      <c r="I99" s="47">
        <f t="shared" si="2"/>
        <v>0.9975101456815817</v>
      </c>
      <c r="J99" s="33">
        <v>0</v>
      </c>
    </row>
    <row r="100" spans="1:10" ht="30">
      <c r="A100" s="28"/>
      <c r="B100" s="28"/>
      <c r="C100" s="28">
        <v>4140</v>
      </c>
      <c r="D100" s="29" t="s">
        <v>78</v>
      </c>
      <c r="E100" s="30">
        <v>27591</v>
      </c>
      <c r="F100" s="30"/>
      <c r="G100" s="31"/>
      <c r="H100" s="30">
        <v>27349</v>
      </c>
      <c r="I100" s="47">
        <f t="shared" si="2"/>
        <v>0.9912290239570875</v>
      </c>
      <c r="J100" s="33">
        <v>0</v>
      </c>
    </row>
    <row r="101" spans="1:10" ht="25.5" customHeight="1">
      <c r="A101" s="28"/>
      <c r="B101" s="28"/>
      <c r="C101" s="28">
        <v>4170</v>
      </c>
      <c r="D101" s="45" t="s">
        <v>18</v>
      </c>
      <c r="E101" s="30">
        <v>27140</v>
      </c>
      <c r="F101" s="30"/>
      <c r="G101" s="31"/>
      <c r="H101" s="30">
        <v>19910</v>
      </c>
      <c r="I101" s="47">
        <f t="shared" si="2"/>
        <v>0.7336035372144436</v>
      </c>
      <c r="J101" s="33">
        <v>0</v>
      </c>
    </row>
    <row r="102" spans="1:10" ht="27" customHeight="1">
      <c r="A102" s="28"/>
      <c r="B102" s="28"/>
      <c r="C102" s="28">
        <v>4210</v>
      </c>
      <c r="D102" s="29" t="s">
        <v>19</v>
      </c>
      <c r="E102" s="31">
        <v>120800</v>
      </c>
      <c r="F102" s="31"/>
      <c r="G102" s="31"/>
      <c r="H102" s="31">
        <v>103968.34</v>
      </c>
      <c r="I102" s="47">
        <f t="shared" si="2"/>
        <v>0.8606650662251656</v>
      </c>
      <c r="J102" s="33">
        <v>0</v>
      </c>
    </row>
    <row r="103" spans="1:10" ht="24" customHeight="1">
      <c r="A103" s="28"/>
      <c r="B103" s="28"/>
      <c r="C103" s="28">
        <v>4260</v>
      </c>
      <c r="D103" s="29" t="s">
        <v>53</v>
      </c>
      <c r="E103" s="30">
        <v>44200</v>
      </c>
      <c r="F103" s="30"/>
      <c r="G103" s="31"/>
      <c r="H103" s="30">
        <v>42514.07</v>
      </c>
      <c r="I103" s="47">
        <f t="shared" si="2"/>
        <v>0.9618567873303168</v>
      </c>
      <c r="J103" s="33">
        <v>0</v>
      </c>
    </row>
    <row r="104" spans="1:10" ht="25.5" customHeight="1">
      <c r="A104" s="28"/>
      <c r="B104" s="28"/>
      <c r="C104" s="28">
        <v>4270</v>
      </c>
      <c r="D104" s="29" t="s">
        <v>20</v>
      </c>
      <c r="E104" s="30">
        <v>1000</v>
      </c>
      <c r="F104" s="30"/>
      <c r="G104" s="31"/>
      <c r="H104" s="30">
        <v>791.86</v>
      </c>
      <c r="I104" s="47">
        <f t="shared" si="2"/>
        <v>0.79186</v>
      </c>
      <c r="J104" s="33">
        <v>0</v>
      </c>
    </row>
    <row r="105" spans="1:10" ht="23.25" customHeight="1">
      <c r="A105" s="28"/>
      <c r="B105" s="28"/>
      <c r="C105" s="28">
        <v>4280</v>
      </c>
      <c r="D105" s="29" t="s">
        <v>54</v>
      </c>
      <c r="E105" s="30">
        <v>2500</v>
      </c>
      <c r="F105" s="30"/>
      <c r="G105" s="31"/>
      <c r="H105" s="30">
        <v>1760</v>
      </c>
      <c r="I105" s="47">
        <f t="shared" si="2"/>
        <v>0.704</v>
      </c>
      <c r="J105" s="33">
        <v>0</v>
      </c>
    </row>
    <row r="106" spans="1:10" ht="24" customHeight="1">
      <c r="A106" s="28"/>
      <c r="B106" s="28"/>
      <c r="C106" s="28">
        <v>4300</v>
      </c>
      <c r="D106" s="29" t="s">
        <v>14</v>
      </c>
      <c r="E106" s="30">
        <v>153250</v>
      </c>
      <c r="F106" s="30"/>
      <c r="G106" s="31"/>
      <c r="H106" s="30">
        <v>136862.55</v>
      </c>
      <c r="I106" s="47">
        <f t="shared" si="2"/>
        <v>0.8930672104404567</v>
      </c>
      <c r="J106" s="33">
        <v>0</v>
      </c>
    </row>
    <row r="107" spans="1:10" ht="24.75" customHeight="1">
      <c r="A107" s="28"/>
      <c r="B107" s="28"/>
      <c r="C107" s="28">
        <v>4350</v>
      </c>
      <c r="D107" s="29" t="s">
        <v>57</v>
      </c>
      <c r="E107" s="30">
        <v>9860</v>
      </c>
      <c r="F107" s="30"/>
      <c r="G107" s="31"/>
      <c r="H107" s="30">
        <v>9639.67</v>
      </c>
      <c r="I107" s="47">
        <f t="shared" si="2"/>
        <v>0.9776541582150101</v>
      </c>
      <c r="J107" s="33">
        <v>0</v>
      </c>
    </row>
    <row r="108" spans="1:10" ht="30">
      <c r="A108" s="28"/>
      <c r="B108" s="28"/>
      <c r="C108" s="28">
        <v>4360</v>
      </c>
      <c r="D108" s="45" t="s">
        <v>59</v>
      </c>
      <c r="E108" s="30">
        <v>9720</v>
      </c>
      <c r="F108" s="30"/>
      <c r="G108" s="31"/>
      <c r="H108" s="30">
        <v>9420.6</v>
      </c>
      <c r="I108" s="47">
        <f t="shared" si="2"/>
        <v>0.9691975308641976</v>
      </c>
      <c r="J108" s="33">
        <v>0</v>
      </c>
    </row>
    <row r="109" spans="1:10" ht="30">
      <c r="A109" s="28"/>
      <c r="B109" s="28"/>
      <c r="C109" s="28">
        <v>4370</v>
      </c>
      <c r="D109" s="45" t="s">
        <v>61</v>
      </c>
      <c r="E109" s="30">
        <v>13400</v>
      </c>
      <c r="F109" s="30"/>
      <c r="G109" s="31"/>
      <c r="H109" s="30">
        <v>8363.28</v>
      </c>
      <c r="I109" s="47">
        <f t="shared" si="2"/>
        <v>0.6241253731343284</v>
      </c>
      <c r="J109" s="33">
        <v>0</v>
      </c>
    </row>
    <row r="110" spans="1:10" ht="22.5" customHeight="1">
      <c r="A110" s="28"/>
      <c r="B110" s="28"/>
      <c r="C110" s="28">
        <v>4410</v>
      </c>
      <c r="D110" s="29" t="s">
        <v>63</v>
      </c>
      <c r="E110" s="30">
        <v>3379</v>
      </c>
      <c r="F110" s="30"/>
      <c r="G110" s="31"/>
      <c r="H110" s="30">
        <v>1611.03</v>
      </c>
      <c r="I110" s="47">
        <f t="shared" si="2"/>
        <v>0.47677715300384726</v>
      </c>
      <c r="J110" s="33">
        <v>0</v>
      </c>
    </row>
    <row r="111" spans="1:10" ht="22.5" customHeight="1">
      <c r="A111" s="28"/>
      <c r="B111" s="28"/>
      <c r="C111" s="28">
        <v>4430</v>
      </c>
      <c r="D111" s="29" t="s">
        <v>25</v>
      </c>
      <c r="E111" s="30">
        <v>35200</v>
      </c>
      <c r="F111" s="30"/>
      <c r="G111" s="31"/>
      <c r="H111" s="30">
        <v>31111.67</v>
      </c>
      <c r="I111" s="47">
        <f t="shared" si="2"/>
        <v>0.8838542613636363</v>
      </c>
      <c r="J111" s="33">
        <v>0</v>
      </c>
    </row>
    <row r="112" spans="1:10" ht="30">
      <c r="A112" s="28"/>
      <c r="B112" s="28"/>
      <c r="C112" s="48" t="s">
        <v>79</v>
      </c>
      <c r="D112" s="29" t="s">
        <v>65</v>
      </c>
      <c r="E112" s="30">
        <v>55718</v>
      </c>
      <c r="F112" s="30"/>
      <c r="G112" s="30"/>
      <c r="H112" s="30">
        <v>55717.15</v>
      </c>
      <c r="I112" s="47">
        <f t="shared" si="2"/>
        <v>0.9999847446067698</v>
      </c>
      <c r="J112" s="33">
        <v>0</v>
      </c>
    </row>
    <row r="113" spans="1:10" ht="30">
      <c r="A113" s="28"/>
      <c r="B113" s="28"/>
      <c r="C113" s="48" t="s">
        <v>66</v>
      </c>
      <c r="D113" s="45" t="s">
        <v>67</v>
      </c>
      <c r="E113" s="30">
        <v>9000</v>
      </c>
      <c r="F113" s="30"/>
      <c r="G113" s="30"/>
      <c r="H113" s="30">
        <v>7986.2</v>
      </c>
      <c r="I113" s="47">
        <f t="shared" si="2"/>
        <v>0.8873555555555556</v>
      </c>
      <c r="J113" s="33">
        <v>0</v>
      </c>
    </row>
    <row r="114" spans="1:10" ht="45">
      <c r="A114" s="28"/>
      <c r="B114" s="28"/>
      <c r="C114" s="48" t="s">
        <v>68</v>
      </c>
      <c r="D114" s="45" t="s">
        <v>69</v>
      </c>
      <c r="E114" s="30">
        <v>6500</v>
      </c>
      <c r="F114" s="30"/>
      <c r="G114" s="30"/>
      <c r="H114" s="30">
        <v>6034.1</v>
      </c>
      <c r="I114" s="47">
        <f t="shared" si="2"/>
        <v>0.928323076923077</v>
      </c>
      <c r="J114" s="33">
        <v>0</v>
      </c>
    </row>
    <row r="115" spans="1:10" ht="30">
      <c r="A115" s="28"/>
      <c r="B115" s="28"/>
      <c r="C115" s="48" t="s">
        <v>70</v>
      </c>
      <c r="D115" s="45" t="s">
        <v>71</v>
      </c>
      <c r="E115" s="30">
        <v>75449</v>
      </c>
      <c r="F115" s="30"/>
      <c r="G115" s="30"/>
      <c r="H115" s="30">
        <v>60285.57</v>
      </c>
      <c r="I115" s="47">
        <f t="shared" si="2"/>
        <v>0.799024109000782</v>
      </c>
      <c r="J115" s="33">
        <v>0</v>
      </c>
    </row>
    <row r="116" spans="1:10" ht="30">
      <c r="A116" s="28"/>
      <c r="B116" s="28"/>
      <c r="C116" s="48" t="s">
        <v>195</v>
      </c>
      <c r="D116" s="29" t="s">
        <v>21</v>
      </c>
      <c r="E116" s="30">
        <v>10000</v>
      </c>
      <c r="F116" s="30"/>
      <c r="G116" s="30"/>
      <c r="H116" s="30">
        <v>4783.99</v>
      </c>
      <c r="I116" s="47">
        <f aca="true" t="shared" si="3" ref="I116:I180">H116/E116</f>
        <v>0.47839899999999996</v>
      </c>
      <c r="J116" s="33">
        <v>0</v>
      </c>
    </row>
    <row r="117" spans="1:10" ht="30.75" customHeight="1">
      <c r="A117" s="28"/>
      <c r="B117" s="28"/>
      <c r="C117" s="48" t="s">
        <v>262</v>
      </c>
      <c r="D117" s="29" t="s">
        <v>21</v>
      </c>
      <c r="E117" s="30">
        <v>53485</v>
      </c>
      <c r="F117" s="30"/>
      <c r="G117" s="30"/>
      <c r="H117" s="30">
        <v>41952.4</v>
      </c>
      <c r="I117" s="47">
        <f t="shared" si="3"/>
        <v>0.7843769281106853</v>
      </c>
      <c r="J117" s="33">
        <v>0</v>
      </c>
    </row>
    <row r="118" spans="1:10" ht="27.75" customHeight="1">
      <c r="A118" s="28"/>
      <c r="B118" s="35">
        <v>75056</v>
      </c>
      <c r="C118" s="48"/>
      <c r="D118" s="23" t="s">
        <v>370</v>
      </c>
      <c r="E118" s="24">
        <f>SUM(E119:E124)</f>
        <v>9125</v>
      </c>
      <c r="F118" s="30"/>
      <c r="G118" s="30"/>
      <c r="H118" s="24">
        <f>SUM(H119:H124)</f>
        <v>9072.99</v>
      </c>
      <c r="I118" s="43">
        <f t="shared" si="3"/>
        <v>0.9943002739726027</v>
      </c>
      <c r="J118" s="27">
        <v>0</v>
      </c>
    </row>
    <row r="119" spans="1:10" ht="30.75" customHeight="1">
      <c r="A119" s="28"/>
      <c r="B119" s="28"/>
      <c r="C119" s="48" t="s">
        <v>145</v>
      </c>
      <c r="D119" s="29" t="s">
        <v>48</v>
      </c>
      <c r="E119" s="30">
        <v>5986</v>
      </c>
      <c r="F119" s="30"/>
      <c r="G119" s="30"/>
      <c r="H119" s="30">
        <v>5986</v>
      </c>
      <c r="I119" s="47">
        <f t="shared" si="3"/>
        <v>1</v>
      </c>
      <c r="J119" s="33"/>
    </row>
    <row r="120" spans="1:10" ht="30.75" customHeight="1">
      <c r="A120" s="28"/>
      <c r="B120" s="28"/>
      <c r="C120" s="48" t="s">
        <v>348</v>
      </c>
      <c r="D120" s="29" t="s">
        <v>369</v>
      </c>
      <c r="E120" s="30">
        <v>1074</v>
      </c>
      <c r="F120" s="30"/>
      <c r="G120" s="30"/>
      <c r="H120" s="30">
        <v>1074</v>
      </c>
      <c r="I120" s="47">
        <f t="shared" si="3"/>
        <v>1</v>
      </c>
      <c r="J120" s="33"/>
    </row>
    <row r="121" spans="1:10" ht="25.5" customHeight="1">
      <c r="A121" s="28"/>
      <c r="B121" s="28"/>
      <c r="C121" s="48" t="s">
        <v>349</v>
      </c>
      <c r="D121" s="29" t="s">
        <v>51</v>
      </c>
      <c r="E121" s="30">
        <v>1089</v>
      </c>
      <c r="F121" s="30"/>
      <c r="G121" s="30"/>
      <c r="H121" s="30">
        <v>1085.83</v>
      </c>
      <c r="I121" s="47">
        <f t="shared" si="3"/>
        <v>0.9970890725436179</v>
      </c>
      <c r="J121" s="33"/>
    </row>
    <row r="122" spans="1:10" ht="26.25" customHeight="1">
      <c r="A122" s="28"/>
      <c r="B122" s="28"/>
      <c r="C122" s="48" t="s">
        <v>350</v>
      </c>
      <c r="D122" s="29" t="s">
        <v>52</v>
      </c>
      <c r="E122" s="30">
        <v>176</v>
      </c>
      <c r="F122" s="30"/>
      <c r="G122" s="30"/>
      <c r="H122" s="30">
        <v>127.16</v>
      </c>
      <c r="I122" s="47">
        <f t="shared" si="3"/>
        <v>0.7225</v>
      </c>
      <c r="J122" s="33"/>
    </row>
    <row r="123" spans="1:10" ht="22.5" customHeight="1">
      <c r="A123" s="28"/>
      <c r="B123" s="28"/>
      <c r="C123" s="48" t="s">
        <v>194</v>
      </c>
      <c r="D123" s="29" t="s">
        <v>19</v>
      </c>
      <c r="E123" s="30">
        <v>600</v>
      </c>
      <c r="F123" s="30"/>
      <c r="G123" s="30"/>
      <c r="H123" s="30">
        <v>600</v>
      </c>
      <c r="I123" s="47">
        <f t="shared" si="3"/>
        <v>1</v>
      </c>
      <c r="J123" s="33"/>
    </row>
    <row r="124" spans="1:10" ht="31.5" customHeight="1">
      <c r="A124" s="28"/>
      <c r="B124" s="28"/>
      <c r="C124" s="48" t="s">
        <v>70</v>
      </c>
      <c r="D124" s="45" t="s">
        <v>71</v>
      </c>
      <c r="E124" s="30">
        <v>200</v>
      </c>
      <c r="F124" s="30"/>
      <c r="G124" s="30"/>
      <c r="H124" s="30">
        <v>200</v>
      </c>
      <c r="I124" s="47">
        <f t="shared" si="3"/>
        <v>1</v>
      </c>
      <c r="J124" s="33"/>
    </row>
    <row r="125" spans="1:10" ht="31.5">
      <c r="A125" s="28"/>
      <c r="B125" s="35">
        <v>75075</v>
      </c>
      <c r="C125" s="22"/>
      <c r="D125" s="23" t="s">
        <v>223</v>
      </c>
      <c r="E125" s="24">
        <f>SUM(E126:E127)</f>
        <v>31600</v>
      </c>
      <c r="F125" s="24"/>
      <c r="G125" s="25"/>
      <c r="H125" s="24">
        <f>SUM(H126:H127)</f>
        <v>26741.93</v>
      </c>
      <c r="I125" s="43">
        <f t="shared" si="3"/>
        <v>0.8462636075949367</v>
      </c>
      <c r="J125" s="27">
        <f>SUM(J126:J127)</f>
        <v>0</v>
      </c>
    </row>
    <row r="126" spans="1:10" ht="33" customHeight="1">
      <c r="A126" s="28"/>
      <c r="B126" s="28"/>
      <c r="C126" s="48" t="s">
        <v>194</v>
      </c>
      <c r="D126" s="29" t="s">
        <v>19</v>
      </c>
      <c r="E126" s="30">
        <v>13000</v>
      </c>
      <c r="F126" s="30"/>
      <c r="G126" s="31"/>
      <c r="H126" s="30">
        <v>8550.22</v>
      </c>
      <c r="I126" s="47">
        <f t="shared" si="3"/>
        <v>0.6577092307692307</v>
      </c>
      <c r="J126" s="33">
        <v>0</v>
      </c>
    </row>
    <row r="127" spans="1:10" ht="27" customHeight="1">
      <c r="A127" s="28"/>
      <c r="B127" s="28"/>
      <c r="C127" s="48" t="s">
        <v>55</v>
      </c>
      <c r="D127" s="29" t="s">
        <v>14</v>
      </c>
      <c r="E127" s="30">
        <v>18600</v>
      </c>
      <c r="F127" s="30"/>
      <c r="G127" s="31"/>
      <c r="H127" s="30">
        <v>18191.71</v>
      </c>
      <c r="I127" s="47">
        <f t="shared" si="3"/>
        <v>0.9780489247311828</v>
      </c>
      <c r="J127" s="33">
        <v>0</v>
      </c>
    </row>
    <row r="128" spans="1:10" ht="32.25" customHeight="1">
      <c r="A128" s="35"/>
      <c r="B128" s="35">
        <v>75095</v>
      </c>
      <c r="C128" s="35"/>
      <c r="D128" s="23" t="s">
        <v>11</v>
      </c>
      <c r="E128" s="24">
        <f>SUM(E129:E133)</f>
        <v>65400</v>
      </c>
      <c r="F128" s="24">
        <f>SUM(F130:F133)</f>
        <v>0</v>
      </c>
      <c r="G128" s="25"/>
      <c r="H128" s="24">
        <f>SUM(H129:H133)</f>
        <v>55538.03</v>
      </c>
      <c r="I128" s="43">
        <f t="shared" si="3"/>
        <v>0.8492053516819572</v>
      </c>
      <c r="J128" s="27">
        <f>SUM(J129:J133)</f>
        <v>0</v>
      </c>
    </row>
    <row r="129" spans="1:10" ht="30.75" customHeight="1">
      <c r="A129" s="35"/>
      <c r="B129" s="35"/>
      <c r="C129" s="28">
        <v>4170</v>
      </c>
      <c r="D129" s="29" t="s">
        <v>18</v>
      </c>
      <c r="E129" s="30">
        <v>0</v>
      </c>
      <c r="F129" s="24"/>
      <c r="G129" s="25"/>
      <c r="H129" s="30">
        <v>0</v>
      </c>
      <c r="I129" s="47"/>
      <c r="J129" s="33">
        <v>0</v>
      </c>
    </row>
    <row r="130" spans="1:10" ht="30" customHeight="1">
      <c r="A130" s="28"/>
      <c r="B130" s="28"/>
      <c r="C130" s="28">
        <v>4210</v>
      </c>
      <c r="D130" s="29" t="s">
        <v>19</v>
      </c>
      <c r="E130" s="30">
        <v>42600</v>
      </c>
      <c r="F130" s="30"/>
      <c r="G130" s="31"/>
      <c r="H130" s="30">
        <v>38823.31</v>
      </c>
      <c r="I130" s="47">
        <f t="shared" si="3"/>
        <v>0.9113453051643192</v>
      </c>
      <c r="J130" s="33">
        <v>0</v>
      </c>
    </row>
    <row r="131" spans="1:10" ht="27.75" customHeight="1">
      <c r="A131" s="28"/>
      <c r="B131" s="28"/>
      <c r="C131" s="28">
        <v>4300</v>
      </c>
      <c r="D131" s="29" t="s">
        <v>14</v>
      </c>
      <c r="E131" s="30">
        <v>8000</v>
      </c>
      <c r="F131" s="30"/>
      <c r="G131" s="31"/>
      <c r="H131" s="30">
        <v>4372.81</v>
      </c>
      <c r="I131" s="47">
        <f t="shared" si="3"/>
        <v>0.54660125</v>
      </c>
      <c r="J131" s="33">
        <v>0</v>
      </c>
    </row>
    <row r="132" spans="1:10" ht="27.75" customHeight="1">
      <c r="A132" s="28"/>
      <c r="B132" s="28"/>
      <c r="C132" s="28">
        <v>4350</v>
      </c>
      <c r="D132" s="29" t="s">
        <v>57</v>
      </c>
      <c r="E132" s="30">
        <v>2300</v>
      </c>
      <c r="F132" s="30"/>
      <c r="G132" s="31"/>
      <c r="H132" s="30">
        <v>554.9</v>
      </c>
      <c r="I132" s="47">
        <f t="shared" si="3"/>
        <v>0.2412608695652174</v>
      </c>
      <c r="J132" s="33">
        <v>0</v>
      </c>
    </row>
    <row r="133" spans="1:10" ht="28.5" customHeight="1">
      <c r="A133" s="39"/>
      <c r="B133" s="39"/>
      <c r="C133" s="44">
        <v>4430</v>
      </c>
      <c r="D133" s="45" t="s">
        <v>25</v>
      </c>
      <c r="E133" s="50">
        <v>12500</v>
      </c>
      <c r="F133" s="41"/>
      <c r="G133" s="42"/>
      <c r="H133" s="50">
        <v>11787.01</v>
      </c>
      <c r="I133" s="47">
        <f t="shared" si="3"/>
        <v>0.9429608</v>
      </c>
      <c r="J133" s="33">
        <v>0</v>
      </c>
    </row>
    <row r="134" spans="1:10" ht="47.25">
      <c r="A134" s="83">
        <v>751</v>
      </c>
      <c r="B134" s="83"/>
      <c r="C134" s="83"/>
      <c r="D134" s="85" t="s">
        <v>83</v>
      </c>
      <c r="E134" s="86">
        <f>SUM(E135+E139+E147)</f>
        <v>92641</v>
      </c>
      <c r="F134" s="86" t="e">
        <f>SUM(F135)</f>
        <v>#REF!</v>
      </c>
      <c r="G134" s="86" t="e">
        <f>SUM(G135)</f>
        <v>#REF!</v>
      </c>
      <c r="H134" s="86">
        <f>SUM(H135+H139+H147)</f>
        <v>69300.32999999999</v>
      </c>
      <c r="I134" s="81">
        <f t="shared" si="3"/>
        <v>0.7480524821623254</v>
      </c>
      <c r="J134" s="86">
        <f>SUM(J135+J139+J147)</f>
        <v>0</v>
      </c>
    </row>
    <row r="135" spans="1:10" ht="31.5">
      <c r="A135" s="39"/>
      <c r="B135" s="35">
        <v>75101</v>
      </c>
      <c r="C135" s="35"/>
      <c r="D135" s="23" t="s">
        <v>84</v>
      </c>
      <c r="E135" s="24">
        <f>SUM(E136:E138)</f>
        <v>2350</v>
      </c>
      <c r="F135" s="24" t="e">
        <f>SUM(#REF!)</f>
        <v>#REF!</v>
      </c>
      <c r="G135" s="25" t="e">
        <f>F135/E135</f>
        <v>#REF!</v>
      </c>
      <c r="H135" s="24">
        <f>SUM(H136:H138)</f>
        <v>2344.82</v>
      </c>
      <c r="I135" s="47">
        <f t="shared" si="3"/>
        <v>0.9977957446808511</v>
      </c>
      <c r="J135" s="27">
        <f>SUM(J138:J138)</f>
        <v>0</v>
      </c>
    </row>
    <row r="136" spans="1:10" ht="24" customHeight="1">
      <c r="A136" s="39"/>
      <c r="B136" s="35"/>
      <c r="C136" s="28">
        <v>4110</v>
      </c>
      <c r="D136" s="29" t="s">
        <v>51</v>
      </c>
      <c r="E136" s="30">
        <v>310</v>
      </c>
      <c r="F136" s="24"/>
      <c r="G136" s="25"/>
      <c r="H136" s="30">
        <v>306.06</v>
      </c>
      <c r="I136" s="47">
        <f t="shared" si="3"/>
        <v>0.9872903225806452</v>
      </c>
      <c r="J136" s="33">
        <v>0</v>
      </c>
    </row>
    <row r="137" spans="1:10" ht="24.75" customHeight="1">
      <c r="A137" s="39"/>
      <c r="B137" s="35"/>
      <c r="C137" s="28">
        <v>4120</v>
      </c>
      <c r="D137" s="29" t="s">
        <v>52</v>
      </c>
      <c r="E137" s="30">
        <v>50</v>
      </c>
      <c r="F137" s="24"/>
      <c r="G137" s="25"/>
      <c r="H137" s="30">
        <v>48.76</v>
      </c>
      <c r="I137" s="47">
        <f t="shared" si="3"/>
        <v>0.9752</v>
      </c>
      <c r="J137" s="33">
        <v>0</v>
      </c>
    </row>
    <row r="138" spans="1:10" ht="26.25" customHeight="1">
      <c r="A138" s="28"/>
      <c r="B138" s="28"/>
      <c r="C138" s="28">
        <v>4170</v>
      </c>
      <c r="D138" s="29" t="s">
        <v>18</v>
      </c>
      <c r="E138" s="31">
        <v>1990</v>
      </c>
      <c r="F138" s="31"/>
      <c r="G138" s="31"/>
      <c r="H138" s="31">
        <v>1990</v>
      </c>
      <c r="I138" s="47">
        <f t="shared" si="3"/>
        <v>1</v>
      </c>
      <c r="J138" s="33">
        <v>0</v>
      </c>
    </row>
    <row r="139" spans="1:10" ht="26.25" customHeight="1">
      <c r="A139" s="39"/>
      <c r="B139" s="35">
        <v>75107</v>
      </c>
      <c r="C139" s="35"/>
      <c r="D139" s="23" t="s">
        <v>264</v>
      </c>
      <c r="E139" s="24">
        <f>SUM(E140:E146)</f>
        <v>40933</v>
      </c>
      <c r="F139" s="24">
        <f>SUM(F140:F140)</f>
        <v>0</v>
      </c>
      <c r="G139" s="25">
        <f>F139/E139</f>
        <v>0</v>
      </c>
      <c r="H139" s="24">
        <f>SUM(H140:H146)</f>
        <v>40643.159999999996</v>
      </c>
      <c r="I139" s="43">
        <f t="shared" si="3"/>
        <v>0.9929191605794835</v>
      </c>
      <c r="J139" s="27">
        <f>SUM(J140:J146)</f>
        <v>0</v>
      </c>
    </row>
    <row r="140" spans="1:10" ht="24.75" customHeight="1">
      <c r="A140" s="28"/>
      <c r="B140" s="28"/>
      <c r="C140" s="28">
        <v>3030</v>
      </c>
      <c r="D140" s="29" t="s">
        <v>76</v>
      </c>
      <c r="E140" s="31">
        <v>23850</v>
      </c>
      <c r="F140" s="31"/>
      <c r="G140" s="31"/>
      <c r="H140" s="31">
        <v>23580</v>
      </c>
      <c r="I140" s="47">
        <f t="shared" si="3"/>
        <v>0.9886792452830189</v>
      </c>
      <c r="J140" s="33">
        <v>0</v>
      </c>
    </row>
    <row r="141" spans="1:10" ht="24" customHeight="1">
      <c r="A141" s="28"/>
      <c r="B141" s="28"/>
      <c r="C141" s="28">
        <v>4110</v>
      </c>
      <c r="D141" s="45" t="s">
        <v>51</v>
      </c>
      <c r="E141" s="31">
        <v>503</v>
      </c>
      <c r="F141" s="31"/>
      <c r="G141" s="31"/>
      <c r="H141" s="31">
        <v>498.64</v>
      </c>
      <c r="I141" s="47">
        <f t="shared" si="3"/>
        <v>0.9913320079522863</v>
      </c>
      <c r="J141" s="33">
        <v>0</v>
      </c>
    </row>
    <row r="142" spans="1:11" ht="27" customHeight="1">
      <c r="A142" s="28"/>
      <c r="B142" s="28"/>
      <c r="C142" s="28">
        <v>4120</v>
      </c>
      <c r="D142" s="45" t="s">
        <v>52</v>
      </c>
      <c r="E142" s="31">
        <v>82</v>
      </c>
      <c r="F142" s="31"/>
      <c r="G142" s="31"/>
      <c r="H142" s="31">
        <v>79.44</v>
      </c>
      <c r="I142" s="47">
        <f t="shared" si="3"/>
        <v>0.968780487804878</v>
      </c>
      <c r="J142" s="33">
        <v>0</v>
      </c>
      <c r="K142" t="s">
        <v>263</v>
      </c>
    </row>
    <row r="143" spans="1:10" ht="27.75" customHeight="1">
      <c r="A143" s="28"/>
      <c r="B143" s="28"/>
      <c r="C143" s="28">
        <v>4170</v>
      </c>
      <c r="D143" s="29" t="s">
        <v>18</v>
      </c>
      <c r="E143" s="31">
        <v>5198</v>
      </c>
      <c r="F143" s="31"/>
      <c r="G143" s="31"/>
      <c r="H143" s="31">
        <v>5197</v>
      </c>
      <c r="I143" s="47">
        <f t="shared" si="3"/>
        <v>0.9998076183147364</v>
      </c>
      <c r="J143" s="33">
        <v>0</v>
      </c>
    </row>
    <row r="144" spans="1:10" ht="30" customHeight="1">
      <c r="A144" s="28"/>
      <c r="B144" s="28"/>
      <c r="C144" s="28">
        <v>4210</v>
      </c>
      <c r="D144" s="29" t="s">
        <v>19</v>
      </c>
      <c r="E144" s="31">
        <v>9000</v>
      </c>
      <c r="F144" s="31"/>
      <c r="G144" s="31"/>
      <c r="H144" s="31">
        <v>8988.08</v>
      </c>
      <c r="I144" s="47">
        <f t="shared" si="3"/>
        <v>0.9986755555555555</v>
      </c>
      <c r="J144" s="33">
        <v>0</v>
      </c>
    </row>
    <row r="145" spans="1:10" ht="45">
      <c r="A145" s="28"/>
      <c r="B145" s="28"/>
      <c r="C145" s="28">
        <v>4740</v>
      </c>
      <c r="D145" s="45" t="s">
        <v>69</v>
      </c>
      <c r="E145" s="31">
        <v>800</v>
      </c>
      <c r="F145" s="31"/>
      <c r="G145" s="31"/>
      <c r="H145" s="31">
        <v>800</v>
      </c>
      <c r="I145" s="47">
        <f t="shared" si="3"/>
        <v>1</v>
      </c>
      <c r="J145" s="33">
        <v>0</v>
      </c>
    </row>
    <row r="146" spans="1:10" ht="36" customHeight="1">
      <c r="A146" s="28"/>
      <c r="B146" s="28"/>
      <c r="C146" s="28">
        <v>4750</v>
      </c>
      <c r="D146" s="45" t="s">
        <v>71</v>
      </c>
      <c r="E146" s="31">
        <v>1500</v>
      </c>
      <c r="F146" s="31"/>
      <c r="G146" s="31"/>
      <c r="H146" s="31">
        <v>1500</v>
      </c>
      <c r="I146" s="47">
        <f t="shared" si="3"/>
        <v>1</v>
      </c>
      <c r="J146" s="33">
        <v>0</v>
      </c>
    </row>
    <row r="147" spans="1:10" ht="45" customHeight="1">
      <c r="A147" s="28"/>
      <c r="B147" s="35">
        <v>75109</v>
      </c>
      <c r="C147" s="28"/>
      <c r="D147" s="40" t="s">
        <v>371</v>
      </c>
      <c r="E147" s="25">
        <f>SUM(E148:E155)</f>
        <v>49358</v>
      </c>
      <c r="F147" s="25"/>
      <c r="G147" s="25"/>
      <c r="H147" s="25">
        <f>SUM(H148:H155)</f>
        <v>26312.35</v>
      </c>
      <c r="I147" s="43">
        <f t="shared" si="3"/>
        <v>0.533091899995948</v>
      </c>
      <c r="J147" s="25">
        <f>SUM(J148:J155)</f>
        <v>0</v>
      </c>
    </row>
    <row r="148" spans="1:10" ht="19.5" customHeight="1">
      <c r="A148" s="28"/>
      <c r="B148" s="28"/>
      <c r="C148" s="28">
        <v>3030</v>
      </c>
      <c r="D148" s="29" t="s">
        <v>76</v>
      </c>
      <c r="E148" s="31">
        <v>28400</v>
      </c>
      <c r="F148" s="31"/>
      <c r="G148" s="31"/>
      <c r="H148" s="31">
        <v>11235</v>
      </c>
      <c r="I148" s="47">
        <f t="shared" si="3"/>
        <v>0.3955985915492958</v>
      </c>
      <c r="J148" s="33"/>
    </row>
    <row r="149" spans="1:10" ht="20.25" customHeight="1">
      <c r="A149" s="28"/>
      <c r="B149" s="28"/>
      <c r="C149" s="28">
        <v>4110</v>
      </c>
      <c r="D149" s="45" t="s">
        <v>51</v>
      </c>
      <c r="E149" s="31">
        <v>752</v>
      </c>
      <c r="F149" s="31"/>
      <c r="G149" s="31"/>
      <c r="H149" s="31">
        <v>592.3</v>
      </c>
      <c r="I149" s="47">
        <f t="shared" si="3"/>
        <v>0.7876329787234042</v>
      </c>
      <c r="J149" s="33"/>
    </row>
    <row r="150" spans="1:10" ht="18.75" customHeight="1">
      <c r="A150" s="28"/>
      <c r="B150" s="28"/>
      <c r="C150" s="28">
        <v>4120</v>
      </c>
      <c r="D150" s="45" t="s">
        <v>52</v>
      </c>
      <c r="E150" s="31">
        <v>125</v>
      </c>
      <c r="F150" s="31"/>
      <c r="G150" s="31"/>
      <c r="H150" s="31">
        <v>89.18</v>
      </c>
      <c r="I150" s="47">
        <f t="shared" si="3"/>
        <v>0.7134400000000001</v>
      </c>
      <c r="J150" s="33"/>
    </row>
    <row r="151" spans="1:10" ht="20.25" customHeight="1">
      <c r="A151" s="28"/>
      <c r="B151" s="28"/>
      <c r="C151" s="28">
        <v>4170</v>
      </c>
      <c r="D151" s="29" t="s">
        <v>18</v>
      </c>
      <c r="E151" s="31">
        <v>11484</v>
      </c>
      <c r="F151" s="31"/>
      <c r="G151" s="31"/>
      <c r="H151" s="31">
        <v>7871</v>
      </c>
      <c r="I151" s="47">
        <f t="shared" si="3"/>
        <v>0.6853883664228492</v>
      </c>
      <c r="J151" s="33"/>
    </row>
    <row r="152" spans="1:10" ht="19.5" customHeight="1">
      <c r="A152" s="28"/>
      <c r="B152" s="28"/>
      <c r="C152" s="28">
        <v>4210</v>
      </c>
      <c r="D152" s="29" t="s">
        <v>19</v>
      </c>
      <c r="E152" s="31">
        <v>2500</v>
      </c>
      <c r="F152" s="31"/>
      <c r="G152" s="31"/>
      <c r="H152" s="31">
        <v>2206.88</v>
      </c>
      <c r="I152" s="47">
        <f t="shared" si="3"/>
        <v>0.8827520000000001</v>
      </c>
      <c r="J152" s="33"/>
    </row>
    <row r="153" spans="1:10" ht="16.5" customHeight="1">
      <c r="A153" s="28"/>
      <c r="B153" s="28"/>
      <c r="C153" s="28">
        <v>4300</v>
      </c>
      <c r="D153" s="29" t="s">
        <v>14</v>
      </c>
      <c r="E153" s="31">
        <v>4597</v>
      </c>
      <c r="F153" s="31"/>
      <c r="G153" s="31"/>
      <c r="H153" s="31">
        <v>3017.99</v>
      </c>
      <c r="I153" s="47">
        <f t="shared" si="3"/>
        <v>0.6565129432238416</v>
      </c>
      <c r="J153" s="33"/>
    </row>
    <row r="154" spans="1:10" ht="31.5" customHeight="1">
      <c r="A154" s="28"/>
      <c r="B154" s="28"/>
      <c r="C154" s="28">
        <v>4740</v>
      </c>
      <c r="D154" s="45" t="s">
        <v>69</v>
      </c>
      <c r="E154" s="31">
        <v>700</v>
      </c>
      <c r="F154" s="31"/>
      <c r="G154" s="31"/>
      <c r="H154" s="31">
        <v>500</v>
      </c>
      <c r="I154" s="47">
        <f t="shared" si="3"/>
        <v>0.7142857142857143</v>
      </c>
      <c r="J154" s="33"/>
    </row>
    <row r="155" spans="1:10" ht="18.75" customHeight="1">
      <c r="A155" s="28"/>
      <c r="B155" s="28"/>
      <c r="C155" s="28">
        <v>4750</v>
      </c>
      <c r="D155" s="45" t="s">
        <v>71</v>
      </c>
      <c r="E155" s="31">
        <v>800</v>
      </c>
      <c r="F155" s="31"/>
      <c r="G155" s="31"/>
      <c r="H155" s="31">
        <v>800</v>
      </c>
      <c r="I155" s="47">
        <f t="shared" si="3"/>
        <v>1</v>
      </c>
      <c r="J155" s="33"/>
    </row>
    <row r="156" spans="1:10" ht="40.5" customHeight="1">
      <c r="A156" s="83">
        <v>754</v>
      </c>
      <c r="B156" s="83"/>
      <c r="C156" s="83"/>
      <c r="D156" s="85" t="s">
        <v>85</v>
      </c>
      <c r="E156" s="86">
        <f>SUM(E157+E159+E166+E171)</f>
        <v>102292</v>
      </c>
      <c r="F156" s="86">
        <f>SUM(F159+F171)</f>
        <v>0</v>
      </c>
      <c r="G156" s="86">
        <f>SUM(G159+G171)</f>
        <v>0</v>
      </c>
      <c r="H156" s="86">
        <f>SUM(H157+H159+H166+H171)</f>
        <v>61580.090000000004</v>
      </c>
      <c r="I156" s="81">
        <f t="shared" si="3"/>
        <v>0.6020029914362804</v>
      </c>
      <c r="J156" s="86">
        <f>SUM(J157+J159+J166+J171)</f>
        <v>0</v>
      </c>
    </row>
    <row r="157" spans="1:10" ht="38.25" customHeight="1">
      <c r="A157" s="35"/>
      <c r="B157" s="35">
        <v>75405</v>
      </c>
      <c r="C157" s="35"/>
      <c r="D157" s="23" t="s">
        <v>265</v>
      </c>
      <c r="E157" s="24">
        <f>SUM(E158)</f>
        <v>20000</v>
      </c>
      <c r="F157" s="24"/>
      <c r="G157" s="25"/>
      <c r="H157" s="24">
        <f>SUM(H158)</f>
        <v>19950</v>
      </c>
      <c r="I157" s="43">
        <f t="shared" si="3"/>
        <v>0.9975</v>
      </c>
      <c r="J157" s="27">
        <f>SUM(J158)</f>
        <v>0</v>
      </c>
    </row>
    <row r="158" spans="1:10" ht="30.75" customHeight="1">
      <c r="A158" s="39"/>
      <c r="B158" s="39"/>
      <c r="C158" s="28">
        <v>3000</v>
      </c>
      <c r="D158" s="29" t="s">
        <v>266</v>
      </c>
      <c r="E158" s="51">
        <v>20000</v>
      </c>
      <c r="F158" s="42"/>
      <c r="G158" s="42"/>
      <c r="H158" s="51">
        <v>19950</v>
      </c>
      <c r="I158" s="47">
        <f t="shared" si="3"/>
        <v>0.9975</v>
      </c>
      <c r="J158" s="33">
        <v>0</v>
      </c>
    </row>
    <row r="159" spans="1:10" ht="31.5" customHeight="1">
      <c r="A159" s="35"/>
      <c r="B159" s="35">
        <v>75412</v>
      </c>
      <c r="C159" s="35"/>
      <c r="D159" s="23" t="s">
        <v>86</v>
      </c>
      <c r="E159" s="24">
        <f>SUM(E160:E165)</f>
        <v>46940</v>
      </c>
      <c r="F159" s="24"/>
      <c r="G159" s="25"/>
      <c r="H159" s="24">
        <f>SUM(H160:H165)</f>
        <v>22248.29</v>
      </c>
      <c r="I159" s="43">
        <f t="shared" si="3"/>
        <v>0.47397294418406477</v>
      </c>
      <c r="J159" s="27">
        <f>SUM(J160:J165)</f>
        <v>0</v>
      </c>
    </row>
    <row r="160" spans="1:10" ht="27.75" customHeight="1">
      <c r="A160" s="39"/>
      <c r="B160" s="39"/>
      <c r="C160" s="44">
        <v>4210</v>
      </c>
      <c r="D160" s="45" t="s">
        <v>19</v>
      </c>
      <c r="E160" s="51">
        <v>24840</v>
      </c>
      <c r="F160" s="42"/>
      <c r="G160" s="42"/>
      <c r="H160" s="51">
        <v>9241.84</v>
      </c>
      <c r="I160" s="47">
        <f t="shared" si="3"/>
        <v>0.3720547504025765</v>
      </c>
      <c r="J160" s="33">
        <v>0</v>
      </c>
    </row>
    <row r="161" spans="1:10" ht="30" customHeight="1">
      <c r="A161" s="28"/>
      <c r="B161" s="28"/>
      <c r="C161" s="28">
        <v>4260</v>
      </c>
      <c r="D161" s="29" t="s">
        <v>53</v>
      </c>
      <c r="E161" s="31">
        <v>8000</v>
      </c>
      <c r="F161" s="31"/>
      <c r="G161" s="31"/>
      <c r="H161" s="31">
        <v>5180.5</v>
      </c>
      <c r="I161" s="47">
        <f t="shared" si="3"/>
        <v>0.6475625</v>
      </c>
      <c r="J161" s="33">
        <v>0</v>
      </c>
    </row>
    <row r="162" spans="1:10" ht="25.5" customHeight="1">
      <c r="A162" s="39"/>
      <c r="B162" s="28"/>
      <c r="C162" s="28">
        <v>4270</v>
      </c>
      <c r="D162" s="29" t="s">
        <v>20</v>
      </c>
      <c r="E162" s="31">
        <v>100</v>
      </c>
      <c r="F162" s="31"/>
      <c r="G162" s="31"/>
      <c r="H162" s="31">
        <v>52.25</v>
      </c>
      <c r="I162" s="47">
        <f t="shared" si="3"/>
        <v>0.5225</v>
      </c>
      <c r="J162" s="33">
        <v>0</v>
      </c>
    </row>
    <row r="163" spans="1:10" ht="25.5" customHeight="1">
      <c r="A163" s="39"/>
      <c r="B163" s="28"/>
      <c r="C163" s="28">
        <v>4280</v>
      </c>
      <c r="D163" s="29" t="s">
        <v>54</v>
      </c>
      <c r="E163" s="31">
        <v>2000</v>
      </c>
      <c r="F163" s="31"/>
      <c r="G163" s="31"/>
      <c r="H163" s="31">
        <v>0</v>
      </c>
      <c r="I163" s="47">
        <f t="shared" si="3"/>
        <v>0</v>
      </c>
      <c r="J163" s="33">
        <v>0</v>
      </c>
    </row>
    <row r="164" spans="1:10" ht="24" customHeight="1">
      <c r="A164" s="28"/>
      <c r="B164" s="28"/>
      <c r="C164" s="28">
        <v>4300</v>
      </c>
      <c r="D164" s="29" t="s">
        <v>14</v>
      </c>
      <c r="E164" s="31">
        <v>4000</v>
      </c>
      <c r="F164" s="31"/>
      <c r="G164" s="31"/>
      <c r="H164" s="31">
        <v>2366</v>
      </c>
      <c r="I164" s="47">
        <f t="shared" si="3"/>
        <v>0.5915</v>
      </c>
      <c r="J164" s="33">
        <v>0</v>
      </c>
    </row>
    <row r="165" spans="1:10" ht="27" customHeight="1">
      <c r="A165" s="28"/>
      <c r="B165" s="28"/>
      <c r="C165" s="28">
        <v>4430</v>
      </c>
      <c r="D165" s="29" t="s">
        <v>25</v>
      </c>
      <c r="E165" s="31">
        <v>8000</v>
      </c>
      <c r="F165" s="31"/>
      <c r="G165" s="31"/>
      <c r="H165" s="31">
        <v>5407.7</v>
      </c>
      <c r="I165" s="47">
        <f t="shared" si="3"/>
        <v>0.6759625</v>
      </c>
      <c r="J165" s="33">
        <v>0</v>
      </c>
    </row>
    <row r="166" spans="1:10" ht="29.25" customHeight="1">
      <c r="A166" s="35"/>
      <c r="B166" s="35">
        <v>75414</v>
      </c>
      <c r="C166" s="35"/>
      <c r="D166" s="23" t="s">
        <v>88</v>
      </c>
      <c r="E166" s="25">
        <f>SUM(E167:E170)</f>
        <v>23000</v>
      </c>
      <c r="F166" s="25"/>
      <c r="G166" s="25"/>
      <c r="H166" s="25">
        <f>SUM(H167:H170)</f>
        <v>7535.09</v>
      </c>
      <c r="I166" s="47">
        <f t="shared" si="3"/>
        <v>0.3276126086956522</v>
      </c>
      <c r="J166" s="25">
        <f>SUM(J167:J170)</f>
        <v>0</v>
      </c>
    </row>
    <row r="167" spans="1:10" ht="24.75" customHeight="1">
      <c r="A167" s="28"/>
      <c r="B167" s="28"/>
      <c r="C167" s="28">
        <v>4210</v>
      </c>
      <c r="D167" s="45" t="s">
        <v>19</v>
      </c>
      <c r="E167" s="31">
        <v>2500</v>
      </c>
      <c r="F167" s="31"/>
      <c r="G167" s="31"/>
      <c r="H167" s="31">
        <v>429.13</v>
      </c>
      <c r="I167" s="47">
        <f t="shared" si="3"/>
        <v>0.171652</v>
      </c>
      <c r="J167" s="33">
        <v>0</v>
      </c>
    </row>
    <row r="168" spans="1:10" ht="27" customHeight="1">
      <c r="A168" s="28"/>
      <c r="B168" s="28"/>
      <c r="C168" s="28">
        <v>4260</v>
      </c>
      <c r="D168" s="45" t="s">
        <v>53</v>
      </c>
      <c r="E168" s="31">
        <v>2000</v>
      </c>
      <c r="F168" s="31"/>
      <c r="G168" s="31"/>
      <c r="H168" s="31">
        <v>571.15</v>
      </c>
      <c r="I168" s="47">
        <f t="shared" si="3"/>
        <v>0.28557499999999997</v>
      </c>
      <c r="J168" s="33">
        <v>0</v>
      </c>
    </row>
    <row r="169" spans="1:10" ht="27" customHeight="1">
      <c r="A169" s="28"/>
      <c r="B169" s="28"/>
      <c r="C169" s="28">
        <v>4300</v>
      </c>
      <c r="D169" s="29" t="s">
        <v>14</v>
      </c>
      <c r="E169" s="31">
        <v>3000</v>
      </c>
      <c r="F169" s="31"/>
      <c r="G169" s="31"/>
      <c r="H169" s="31">
        <v>2069.35</v>
      </c>
      <c r="I169" s="47">
        <f t="shared" si="3"/>
        <v>0.6897833333333333</v>
      </c>
      <c r="J169" s="33">
        <v>0</v>
      </c>
    </row>
    <row r="170" spans="1:10" ht="31.5" customHeight="1">
      <c r="A170" s="28"/>
      <c r="B170" s="28"/>
      <c r="C170" s="28">
        <v>6060</v>
      </c>
      <c r="D170" s="29" t="s">
        <v>21</v>
      </c>
      <c r="E170" s="31">
        <v>15500</v>
      </c>
      <c r="F170" s="31"/>
      <c r="G170" s="31"/>
      <c r="H170" s="31">
        <v>4465.46</v>
      </c>
      <c r="I170" s="47">
        <f t="shared" si="3"/>
        <v>0.2880941935483871</v>
      </c>
      <c r="J170" s="33">
        <v>0</v>
      </c>
    </row>
    <row r="171" spans="1:10" ht="24.75" customHeight="1">
      <c r="A171" s="35"/>
      <c r="B171" s="35">
        <v>75495</v>
      </c>
      <c r="C171" s="35"/>
      <c r="D171" s="23" t="s">
        <v>11</v>
      </c>
      <c r="E171" s="25">
        <f>SUM(E172:E173)</f>
        <v>12352</v>
      </c>
      <c r="F171" s="25"/>
      <c r="G171" s="25"/>
      <c r="H171" s="25">
        <f>SUM(H172:H173)</f>
        <v>11846.71</v>
      </c>
      <c r="I171" s="47">
        <f t="shared" si="3"/>
        <v>0.9590924546632124</v>
      </c>
      <c r="J171" s="25">
        <f>SUM(J172:J173)</f>
        <v>0</v>
      </c>
    </row>
    <row r="172" spans="1:10" ht="24.75" customHeight="1">
      <c r="A172" s="35"/>
      <c r="B172" s="35"/>
      <c r="C172" s="28">
        <v>4210</v>
      </c>
      <c r="D172" s="45" t="s">
        <v>19</v>
      </c>
      <c r="E172" s="31">
        <v>879</v>
      </c>
      <c r="F172" s="31"/>
      <c r="G172" s="31"/>
      <c r="H172" s="31">
        <v>876.79</v>
      </c>
      <c r="I172" s="47">
        <f t="shared" si="3"/>
        <v>0.997485779294653</v>
      </c>
      <c r="J172" s="33">
        <v>0</v>
      </c>
    </row>
    <row r="173" spans="1:10" ht="30">
      <c r="A173" s="28"/>
      <c r="B173" s="28"/>
      <c r="C173" s="28">
        <v>6060</v>
      </c>
      <c r="D173" s="29" t="s">
        <v>21</v>
      </c>
      <c r="E173" s="31">
        <v>11473</v>
      </c>
      <c r="F173" s="31"/>
      <c r="G173" s="31"/>
      <c r="H173" s="31">
        <v>10969.92</v>
      </c>
      <c r="I173" s="47">
        <f t="shared" si="3"/>
        <v>0.9561509631308289</v>
      </c>
      <c r="J173" s="33">
        <v>0</v>
      </c>
    </row>
    <row r="174" spans="1:10" ht="76.5" customHeight="1">
      <c r="A174" s="83">
        <v>756</v>
      </c>
      <c r="B174" s="83"/>
      <c r="C174" s="83"/>
      <c r="D174" s="85" t="s">
        <v>90</v>
      </c>
      <c r="E174" s="87">
        <f>SUM(E175)</f>
        <v>6250</v>
      </c>
      <c r="F174" s="87" t="e">
        <f>SUM(#REF!+#REF!+#REF!+#REF!+#REF!)</f>
        <v>#REF!</v>
      </c>
      <c r="G174" s="87" t="e">
        <f>F174/E174</f>
        <v>#REF!</v>
      </c>
      <c r="H174" s="87">
        <f>SUM(H175)</f>
        <v>3448.67</v>
      </c>
      <c r="I174" s="81">
        <f t="shared" si="3"/>
        <v>0.5517872</v>
      </c>
      <c r="J174" s="89">
        <f>SUM(J175)</f>
        <v>0</v>
      </c>
    </row>
    <row r="175" spans="1:10" ht="47.25">
      <c r="A175" s="35"/>
      <c r="B175" s="35">
        <v>75647</v>
      </c>
      <c r="C175" s="22"/>
      <c r="D175" s="23" t="s">
        <v>128</v>
      </c>
      <c r="E175" s="25">
        <f>SUM(E176:E178)</f>
        <v>6250</v>
      </c>
      <c r="F175" s="24"/>
      <c r="G175" s="25"/>
      <c r="H175" s="25">
        <f>SUM(H176:H178)</f>
        <v>3448.67</v>
      </c>
      <c r="I175" s="43">
        <f t="shared" si="3"/>
        <v>0.5517872</v>
      </c>
      <c r="J175" s="25">
        <f>SUM(J176:J178)</f>
        <v>0</v>
      </c>
    </row>
    <row r="176" spans="1:10" ht="26.25" customHeight="1">
      <c r="A176" s="35"/>
      <c r="B176" s="35"/>
      <c r="C176" s="48" t="s">
        <v>194</v>
      </c>
      <c r="D176" s="45" t="s">
        <v>19</v>
      </c>
      <c r="E176" s="31">
        <v>600</v>
      </c>
      <c r="F176" s="30"/>
      <c r="G176" s="31"/>
      <c r="H176" s="31">
        <v>590.48</v>
      </c>
      <c r="I176" s="47">
        <f t="shared" si="3"/>
        <v>0.9841333333333334</v>
      </c>
      <c r="J176" s="33">
        <v>0</v>
      </c>
    </row>
    <row r="177" spans="1:10" ht="27.75" customHeight="1">
      <c r="A177" s="28"/>
      <c r="B177" s="28"/>
      <c r="C177" s="48" t="s">
        <v>55</v>
      </c>
      <c r="D177" s="29" t="s">
        <v>14</v>
      </c>
      <c r="E177" s="31">
        <v>5000</v>
      </c>
      <c r="F177" s="30"/>
      <c r="G177" s="31"/>
      <c r="H177" s="31">
        <v>2235.99</v>
      </c>
      <c r="I177" s="32">
        <f t="shared" si="3"/>
        <v>0.44719799999999993</v>
      </c>
      <c r="J177" s="33">
        <v>0</v>
      </c>
    </row>
    <row r="178" spans="1:10" ht="27.75" customHeight="1">
      <c r="A178" s="28"/>
      <c r="B178" s="28"/>
      <c r="C178" s="48" t="s">
        <v>196</v>
      </c>
      <c r="D178" s="29" t="s">
        <v>351</v>
      </c>
      <c r="E178" s="31">
        <v>650</v>
      </c>
      <c r="F178" s="30"/>
      <c r="G178" s="31"/>
      <c r="H178" s="31">
        <v>622.2</v>
      </c>
      <c r="I178" s="32"/>
      <c r="J178" s="33"/>
    </row>
    <row r="179" spans="1:10" ht="37.5" customHeight="1">
      <c r="A179" s="83">
        <v>757</v>
      </c>
      <c r="B179" s="83"/>
      <c r="C179" s="84"/>
      <c r="D179" s="85" t="s">
        <v>129</v>
      </c>
      <c r="E179" s="105">
        <f>SUM(E180+E183)</f>
        <v>772130</v>
      </c>
      <c r="F179" s="86"/>
      <c r="G179" s="87"/>
      <c r="H179" s="105">
        <f>SUM(H180+H183)</f>
        <v>579051.18</v>
      </c>
      <c r="I179" s="90">
        <f t="shared" si="3"/>
        <v>0.7499400101019259</v>
      </c>
      <c r="J179" s="89">
        <f>SUM(J180+J183)</f>
        <v>0</v>
      </c>
    </row>
    <row r="180" spans="1:10" ht="47.25">
      <c r="A180" s="35"/>
      <c r="B180" s="35">
        <v>75702</v>
      </c>
      <c r="C180" s="22"/>
      <c r="D180" s="23" t="s">
        <v>130</v>
      </c>
      <c r="E180" s="25">
        <f>SUM(E181:E182)</f>
        <v>701700</v>
      </c>
      <c r="F180" s="24"/>
      <c r="G180" s="25"/>
      <c r="H180" s="25">
        <f>SUM(H181:H182)</f>
        <v>579051.18</v>
      </c>
      <c r="I180" s="26">
        <f t="shared" si="3"/>
        <v>0.8252118854211202</v>
      </c>
      <c r="J180" s="27">
        <f>SUM(J182:J182)</f>
        <v>0</v>
      </c>
    </row>
    <row r="181" spans="1:10" ht="24" customHeight="1">
      <c r="A181" s="35"/>
      <c r="B181" s="35"/>
      <c r="C181" s="48" t="s">
        <v>55</v>
      </c>
      <c r="D181" s="29" t="s">
        <v>14</v>
      </c>
      <c r="E181" s="31">
        <v>1700</v>
      </c>
      <c r="F181" s="30"/>
      <c r="G181" s="31"/>
      <c r="H181" s="31">
        <v>1674.79</v>
      </c>
      <c r="I181" s="111">
        <f aca="true" t="shared" si="4" ref="I181:I238">H181/E181</f>
        <v>0.9851705882352941</v>
      </c>
      <c r="J181" s="33">
        <v>0</v>
      </c>
    </row>
    <row r="182" spans="1:10" ht="45">
      <c r="A182" s="28"/>
      <c r="B182" s="28"/>
      <c r="C182" s="48" t="s">
        <v>131</v>
      </c>
      <c r="D182" s="29" t="s">
        <v>132</v>
      </c>
      <c r="E182" s="31">
        <v>700000</v>
      </c>
      <c r="F182" s="30"/>
      <c r="G182" s="31"/>
      <c r="H182" s="31">
        <v>577376.39</v>
      </c>
      <c r="I182" s="111">
        <f t="shared" si="4"/>
        <v>0.8248234142857143</v>
      </c>
      <c r="J182" s="33">
        <v>0</v>
      </c>
    </row>
    <row r="183" spans="1:10" ht="63">
      <c r="A183" s="35"/>
      <c r="B183" s="35">
        <v>75704</v>
      </c>
      <c r="C183" s="22"/>
      <c r="D183" s="23" t="s">
        <v>224</v>
      </c>
      <c r="E183" s="25">
        <f>SUM(E184)</f>
        <v>70430</v>
      </c>
      <c r="F183" s="24"/>
      <c r="G183" s="25"/>
      <c r="H183" s="25">
        <f>SUM(H184)</f>
        <v>0</v>
      </c>
      <c r="I183" s="110">
        <f t="shared" si="4"/>
        <v>0</v>
      </c>
      <c r="J183" s="27">
        <f>SUM(J184)</f>
        <v>0</v>
      </c>
    </row>
    <row r="184" spans="1:10" ht="33.75" customHeight="1">
      <c r="A184" s="35"/>
      <c r="B184" s="35"/>
      <c r="C184" s="48" t="s">
        <v>221</v>
      </c>
      <c r="D184" s="29" t="s">
        <v>234</v>
      </c>
      <c r="E184" s="31">
        <v>70430</v>
      </c>
      <c r="F184" s="30"/>
      <c r="G184" s="31"/>
      <c r="H184" s="31">
        <v>0</v>
      </c>
      <c r="I184" s="111">
        <f t="shared" si="4"/>
        <v>0</v>
      </c>
      <c r="J184" s="33">
        <v>0</v>
      </c>
    </row>
    <row r="185" spans="1:10" ht="35.25" customHeight="1">
      <c r="A185" s="98">
        <v>758</v>
      </c>
      <c r="B185" s="98"/>
      <c r="C185" s="99"/>
      <c r="D185" s="100" t="s">
        <v>133</v>
      </c>
      <c r="E185" s="101">
        <f>SUM(E186)</f>
        <v>65063</v>
      </c>
      <c r="F185" s="101" t="e">
        <f>SUM(#REF!+#REF!+#REF!)</f>
        <v>#REF!</v>
      </c>
      <c r="G185" s="101" t="e">
        <f>SUM(#REF!+#REF!+#REF!)</f>
        <v>#REF!</v>
      </c>
      <c r="H185" s="101">
        <f>SUM(H186)</f>
        <v>0</v>
      </c>
      <c r="I185" s="90">
        <f t="shared" si="4"/>
        <v>0</v>
      </c>
      <c r="J185" s="101">
        <f>SUM(J186)</f>
        <v>0</v>
      </c>
    </row>
    <row r="186" spans="1:10" ht="30.75" customHeight="1">
      <c r="A186" s="35"/>
      <c r="B186" s="35">
        <v>75818</v>
      </c>
      <c r="C186" s="22"/>
      <c r="D186" s="23" t="s">
        <v>138</v>
      </c>
      <c r="E186" s="25">
        <f>SUM(E187)</f>
        <v>65063</v>
      </c>
      <c r="F186" s="24"/>
      <c r="G186" s="25"/>
      <c r="H186" s="25">
        <f>SUM(H187)</f>
        <v>0</v>
      </c>
      <c r="I186" s="112">
        <f t="shared" si="4"/>
        <v>0</v>
      </c>
      <c r="J186" s="27">
        <f>SUM(J187)</f>
        <v>0</v>
      </c>
    </row>
    <row r="187" spans="1:10" ht="30.75" customHeight="1">
      <c r="A187" s="28"/>
      <c r="B187" s="28"/>
      <c r="C187" s="48" t="s">
        <v>139</v>
      </c>
      <c r="D187" s="29" t="s">
        <v>140</v>
      </c>
      <c r="E187" s="31">
        <v>65063</v>
      </c>
      <c r="F187" s="30"/>
      <c r="G187" s="31"/>
      <c r="H187" s="31">
        <v>0</v>
      </c>
      <c r="I187" s="113">
        <f t="shared" si="4"/>
        <v>0</v>
      </c>
      <c r="J187" s="33">
        <v>0</v>
      </c>
    </row>
    <row r="188" spans="1:10" ht="33.75" customHeight="1">
      <c r="A188" s="83">
        <v>801</v>
      </c>
      <c r="B188" s="83"/>
      <c r="C188" s="84"/>
      <c r="D188" s="85" t="s">
        <v>142</v>
      </c>
      <c r="E188" s="87">
        <f>SUM(E189+E212+E227+E244+E267+E272+E275)</f>
        <v>13273094</v>
      </c>
      <c r="F188" s="86">
        <f>SUM(F189+F227+F244+F272+F275)</f>
        <v>0</v>
      </c>
      <c r="G188" s="87">
        <f>F188/E188</f>
        <v>0</v>
      </c>
      <c r="H188" s="87">
        <f>SUM(H189+H212+H227+H244+H267+H272+H275)</f>
        <v>13181373.829999996</v>
      </c>
      <c r="I188" s="90">
        <f t="shared" si="4"/>
        <v>0.9930897671635563</v>
      </c>
      <c r="J188" s="87">
        <f>SUM(J189+J212+J227+J244+J267+J272+J275)</f>
        <v>0</v>
      </c>
    </row>
    <row r="189" spans="1:10" ht="30.75" customHeight="1">
      <c r="A189" s="39"/>
      <c r="B189" s="39">
        <v>80101</v>
      </c>
      <c r="C189" s="54"/>
      <c r="D189" s="40" t="s">
        <v>143</v>
      </c>
      <c r="E189" s="42">
        <f>SUM(E190:E211)</f>
        <v>6760475</v>
      </c>
      <c r="F189" s="42">
        <f>SUM(F190:F210)</f>
        <v>0</v>
      </c>
      <c r="G189" s="42">
        <f>SUM(G190:G210)</f>
        <v>0</v>
      </c>
      <c r="H189" s="42">
        <f>SUM(H190:H211)</f>
        <v>6719933.829999999</v>
      </c>
      <c r="I189" s="112">
        <f t="shared" si="4"/>
        <v>0.9940032068752565</v>
      </c>
      <c r="J189" s="42">
        <f>SUM(J190:J211)</f>
        <v>0</v>
      </c>
    </row>
    <row r="190" spans="1:10" ht="30">
      <c r="A190" s="28"/>
      <c r="B190" s="28"/>
      <c r="C190" s="48" t="s">
        <v>145</v>
      </c>
      <c r="D190" s="29" t="s">
        <v>48</v>
      </c>
      <c r="E190" s="31">
        <v>5735</v>
      </c>
      <c r="F190" s="30"/>
      <c r="G190" s="31"/>
      <c r="H190" s="31">
        <v>5724.68</v>
      </c>
      <c r="I190" s="113">
        <f t="shared" si="4"/>
        <v>0.998200523103749</v>
      </c>
      <c r="J190" s="33">
        <v>0</v>
      </c>
    </row>
    <row r="191" spans="1:10" ht="29.25" customHeight="1">
      <c r="A191" s="39"/>
      <c r="B191" s="28"/>
      <c r="C191" s="48" t="s">
        <v>146</v>
      </c>
      <c r="D191" s="29" t="s">
        <v>49</v>
      </c>
      <c r="E191" s="31">
        <v>4531982</v>
      </c>
      <c r="F191" s="30"/>
      <c r="G191" s="31"/>
      <c r="H191" s="31">
        <v>4524628.43</v>
      </c>
      <c r="I191" s="113">
        <f t="shared" si="4"/>
        <v>0.9983774052941957</v>
      </c>
      <c r="J191" s="33">
        <v>0</v>
      </c>
    </row>
    <row r="192" spans="1:10" ht="29.25" customHeight="1">
      <c r="A192" s="28"/>
      <c r="B192" s="28"/>
      <c r="C192" s="48" t="s">
        <v>147</v>
      </c>
      <c r="D192" s="29" t="s">
        <v>50</v>
      </c>
      <c r="E192" s="31">
        <v>325392</v>
      </c>
      <c r="F192" s="30"/>
      <c r="G192" s="31"/>
      <c r="H192" s="31">
        <v>325390.25</v>
      </c>
      <c r="I192" s="113">
        <f t="shared" si="4"/>
        <v>0.9999946218714658</v>
      </c>
      <c r="J192" s="33">
        <v>0</v>
      </c>
    </row>
    <row r="193" spans="1:10" ht="30" customHeight="1">
      <c r="A193" s="28"/>
      <c r="B193" s="28"/>
      <c r="C193" s="48" t="s">
        <v>148</v>
      </c>
      <c r="D193" s="29" t="s">
        <v>51</v>
      </c>
      <c r="E193" s="31">
        <v>705389</v>
      </c>
      <c r="F193" s="30"/>
      <c r="G193" s="31"/>
      <c r="H193" s="31">
        <v>704609.44</v>
      </c>
      <c r="I193" s="113">
        <f t="shared" si="4"/>
        <v>0.9988948509262264</v>
      </c>
      <c r="J193" s="33">
        <v>0</v>
      </c>
    </row>
    <row r="194" spans="1:10" ht="27.75" customHeight="1">
      <c r="A194" s="28"/>
      <c r="B194" s="28"/>
      <c r="C194" s="48" t="s">
        <v>149</v>
      </c>
      <c r="D194" s="29" t="s">
        <v>52</v>
      </c>
      <c r="E194" s="31">
        <v>105273</v>
      </c>
      <c r="F194" s="30"/>
      <c r="G194" s="31"/>
      <c r="H194" s="31">
        <v>104264.44</v>
      </c>
      <c r="I194" s="113">
        <f t="shared" si="4"/>
        <v>0.9904195757696655</v>
      </c>
      <c r="J194" s="33">
        <v>0</v>
      </c>
    </row>
    <row r="195" spans="1:10" ht="31.5" customHeight="1">
      <c r="A195" s="28"/>
      <c r="B195" s="28"/>
      <c r="C195" s="48" t="s">
        <v>150</v>
      </c>
      <c r="D195" s="29" t="s">
        <v>19</v>
      </c>
      <c r="E195" s="31">
        <v>105733</v>
      </c>
      <c r="F195" s="30"/>
      <c r="G195" s="31"/>
      <c r="H195" s="31">
        <v>105558.39</v>
      </c>
      <c r="I195" s="113">
        <f t="shared" si="4"/>
        <v>0.9983485761304418</v>
      </c>
      <c r="J195" s="33">
        <v>0</v>
      </c>
    </row>
    <row r="196" spans="1:10" ht="35.25" customHeight="1">
      <c r="A196" s="28"/>
      <c r="B196" s="28"/>
      <c r="C196" s="48" t="s">
        <v>151</v>
      </c>
      <c r="D196" s="29" t="s">
        <v>152</v>
      </c>
      <c r="E196" s="31">
        <v>38700</v>
      </c>
      <c r="F196" s="30"/>
      <c r="G196" s="31"/>
      <c r="H196" s="31">
        <v>38692.06</v>
      </c>
      <c r="I196" s="113">
        <f t="shared" si="4"/>
        <v>0.9997948320413436</v>
      </c>
      <c r="J196" s="33">
        <v>0</v>
      </c>
    </row>
    <row r="197" spans="1:10" ht="30" customHeight="1">
      <c r="A197" s="28"/>
      <c r="B197" s="28"/>
      <c r="C197" s="48" t="s">
        <v>153</v>
      </c>
      <c r="D197" s="29" t="s">
        <v>53</v>
      </c>
      <c r="E197" s="31">
        <v>189515</v>
      </c>
      <c r="F197" s="30"/>
      <c r="G197" s="31"/>
      <c r="H197" s="31">
        <v>189431.52</v>
      </c>
      <c r="I197" s="113">
        <f t="shared" si="4"/>
        <v>0.9995595071630213</v>
      </c>
      <c r="J197" s="33">
        <v>0</v>
      </c>
    </row>
    <row r="198" spans="1:10" ht="30.75" customHeight="1">
      <c r="A198" s="28"/>
      <c r="B198" s="28"/>
      <c r="C198" s="48" t="s">
        <v>154</v>
      </c>
      <c r="D198" s="29" t="s">
        <v>20</v>
      </c>
      <c r="E198" s="31">
        <v>89500</v>
      </c>
      <c r="F198" s="30"/>
      <c r="G198" s="31"/>
      <c r="H198" s="31">
        <v>89494.69</v>
      </c>
      <c r="I198" s="113">
        <f t="shared" si="4"/>
        <v>0.9999406703910615</v>
      </c>
      <c r="J198" s="33">
        <v>0</v>
      </c>
    </row>
    <row r="199" spans="1:10" ht="33.75" customHeight="1">
      <c r="A199" s="28"/>
      <c r="B199" s="28"/>
      <c r="C199" s="48" t="s">
        <v>155</v>
      </c>
      <c r="D199" s="29" t="s">
        <v>54</v>
      </c>
      <c r="E199" s="31">
        <v>3805</v>
      </c>
      <c r="F199" s="30"/>
      <c r="G199" s="31"/>
      <c r="H199" s="31">
        <v>3595</v>
      </c>
      <c r="I199" s="113">
        <f t="shared" si="4"/>
        <v>0.9448094612352168</v>
      </c>
      <c r="J199" s="33">
        <v>0</v>
      </c>
    </row>
    <row r="200" spans="1:10" ht="30.75" customHeight="1">
      <c r="A200" s="28"/>
      <c r="B200" s="28"/>
      <c r="C200" s="48" t="s">
        <v>39</v>
      </c>
      <c r="D200" s="29" t="s">
        <v>14</v>
      </c>
      <c r="E200" s="31">
        <v>43500</v>
      </c>
      <c r="F200" s="30"/>
      <c r="G200" s="31"/>
      <c r="H200" s="31">
        <v>43480.69</v>
      </c>
      <c r="I200" s="113">
        <f t="shared" si="4"/>
        <v>0.9995560919540231</v>
      </c>
      <c r="J200" s="33">
        <v>0</v>
      </c>
    </row>
    <row r="201" spans="1:10" ht="30.75" customHeight="1">
      <c r="A201" s="28"/>
      <c r="B201" s="28"/>
      <c r="C201" s="48" t="s">
        <v>56</v>
      </c>
      <c r="D201" s="29" t="s">
        <v>57</v>
      </c>
      <c r="E201" s="31">
        <v>2627</v>
      </c>
      <c r="F201" s="30"/>
      <c r="G201" s="31"/>
      <c r="H201" s="31">
        <v>2512.02</v>
      </c>
      <c r="I201" s="113">
        <f t="shared" si="4"/>
        <v>0.9562314427103159</v>
      </c>
      <c r="J201" s="33">
        <v>0</v>
      </c>
    </row>
    <row r="202" spans="1:10" ht="30">
      <c r="A202" s="28"/>
      <c r="B202" s="28"/>
      <c r="C202" s="48" t="s">
        <v>58</v>
      </c>
      <c r="D202" s="29" t="s">
        <v>59</v>
      </c>
      <c r="E202" s="31">
        <v>3525</v>
      </c>
      <c r="F202" s="30"/>
      <c r="G202" s="31"/>
      <c r="H202" s="31">
        <v>3518.88</v>
      </c>
      <c r="I202" s="113">
        <f t="shared" si="4"/>
        <v>0.998263829787234</v>
      </c>
      <c r="J202" s="33">
        <v>0</v>
      </c>
    </row>
    <row r="203" spans="1:10" ht="30">
      <c r="A203" s="28"/>
      <c r="B203" s="28"/>
      <c r="C203" s="48" t="s">
        <v>60</v>
      </c>
      <c r="D203" s="29" t="s">
        <v>61</v>
      </c>
      <c r="E203" s="31">
        <v>5650</v>
      </c>
      <c r="F203" s="30"/>
      <c r="G203" s="31"/>
      <c r="H203" s="31">
        <v>5407.57</v>
      </c>
      <c r="I203" s="113">
        <f t="shared" si="4"/>
        <v>0.9570920353982301</v>
      </c>
      <c r="J203" s="33">
        <v>0</v>
      </c>
    </row>
    <row r="204" spans="1:10" ht="33.75" customHeight="1">
      <c r="A204" s="28"/>
      <c r="B204" s="28"/>
      <c r="C204" s="48" t="s">
        <v>62</v>
      </c>
      <c r="D204" s="29" t="s">
        <v>63</v>
      </c>
      <c r="E204" s="31">
        <v>830</v>
      </c>
      <c r="F204" s="30"/>
      <c r="G204" s="31"/>
      <c r="H204" s="31">
        <v>569.4</v>
      </c>
      <c r="I204" s="113">
        <f t="shared" si="4"/>
        <v>0.6860240963855422</v>
      </c>
      <c r="J204" s="33">
        <v>0</v>
      </c>
    </row>
    <row r="205" spans="1:10" ht="36.75" customHeight="1">
      <c r="A205" s="28"/>
      <c r="B205" s="28"/>
      <c r="C205" s="48" t="s">
        <v>196</v>
      </c>
      <c r="D205" s="45" t="s">
        <v>25</v>
      </c>
      <c r="E205" s="31">
        <v>28</v>
      </c>
      <c r="F205" s="30"/>
      <c r="G205" s="31"/>
      <c r="H205" s="31">
        <v>27.5</v>
      </c>
      <c r="I205" s="113">
        <f t="shared" si="4"/>
        <v>0.9821428571428571</v>
      </c>
      <c r="J205" s="33">
        <v>0</v>
      </c>
    </row>
    <row r="206" spans="1:10" ht="30">
      <c r="A206" s="28"/>
      <c r="B206" s="28"/>
      <c r="C206" s="48" t="s">
        <v>64</v>
      </c>
      <c r="D206" s="29" t="s">
        <v>65</v>
      </c>
      <c r="E206" s="31">
        <v>313191</v>
      </c>
      <c r="F206" s="30"/>
      <c r="G206" s="31"/>
      <c r="H206" s="31">
        <v>313191</v>
      </c>
      <c r="I206" s="113">
        <f t="shared" si="4"/>
        <v>1</v>
      </c>
      <c r="J206" s="33">
        <v>0</v>
      </c>
    </row>
    <row r="207" spans="1:10" ht="30">
      <c r="A207" s="28"/>
      <c r="B207" s="28"/>
      <c r="C207" s="48" t="s">
        <v>66</v>
      </c>
      <c r="D207" s="45" t="s">
        <v>67</v>
      </c>
      <c r="E207" s="31">
        <v>4350</v>
      </c>
      <c r="F207" s="30"/>
      <c r="G207" s="31"/>
      <c r="H207" s="31">
        <v>3750</v>
      </c>
      <c r="I207" s="113">
        <f t="shared" si="4"/>
        <v>0.8620689655172413</v>
      </c>
      <c r="J207" s="33">
        <v>0</v>
      </c>
    </row>
    <row r="208" spans="1:10" ht="45">
      <c r="A208" s="28"/>
      <c r="B208" s="28"/>
      <c r="C208" s="48" t="s">
        <v>68</v>
      </c>
      <c r="D208" s="45" t="s">
        <v>69</v>
      </c>
      <c r="E208" s="31">
        <v>4900</v>
      </c>
      <c r="F208" s="30"/>
      <c r="G208" s="31"/>
      <c r="H208" s="31">
        <v>4898.88</v>
      </c>
      <c r="I208" s="113">
        <f t="shared" si="4"/>
        <v>0.9997714285714286</v>
      </c>
      <c r="J208" s="33">
        <v>0</v>
      </c>
    </row>
    <row r="209" spans="1:10" ht="30">
      <c r="A209" s="28"/>
      <c r="B209" s="28"/>
      <c r="C209" s="48" t="s">
        <v>70</v>
      </c>
      <c r="D209" s="45" t="s">
        <v>71</v>
      </c>
      <c r="E209" s="31">
        <v>16850</v>
      </c>
      <c r="F209" s="30"/>
      <c r="G209" s="31"/>
      <c r="H209" s="31">
        <v>16707.32</v>
      </c>
      <c r="I209" s="113">
        <f t="shared" si="4"/>
        <v>0.9915323442136499</v>
      </c>
      <c r="J209" s="33">
        <v>0</v>
      </c>
    </row>
    <row r="210" spans="1:10" ht="30">
      <c r="A210" s="28"/>
      <c r="B210" s="28"/>
      <c r="C210" s="28">
        <v>6050</v>
      </c>
      <c r="D210" s="29" t="s">
        <v>21</v>
      </c>
      <c r="E210" s="31">
        <v>253520</v>
      </c>
      <c r="F210" s="31"/>
      <c r="G210" s="31"/>
      <c r="H210" s="31">
        <v>224004.24</v>
      </c>
      <c r="I210" s="113">
        <f t="shared" si="4"/>
        <v>0.8835762070053644</v>
      </c>
      <c r="J210" s="33">
        <v>0</v>
      </c>
    </row>
    <row r="211" spans="1:10" ht="31.5" customHeight="1">
      <c r="A211" s="28"/>
      <c r="B211" s="28"/>
      <c r="C211" s="28">
        <v>6060</v>
      </c>
      <c r="D211" s="29" t="s">
        <v>21</v>
      </c>
      <c r="E211" s="31">
        <v>10480</v>
      </c>
      <c r="F211" s="31"/>
      <c r="G211" s="31"/>
      <c r="H211" s="31">
        <v>10477.43</v>
      </c>
      <c r="I211" s="113">
        <f t="shared" si="4"/>
        <v>0.9997547709923664</v>
      </c>
      <c r="J211" s="33">
        <v>0</v>
      </c>
    </row>
    <row r="212" spans="1:10" ht="31.5">
      <c r="A212" s="39"/>
      <c r="B212" s="35">
        <v>80103</v>
      </c>
      <c r="C212" s="35"/>
      <c r="D212" s="23" t="s">
        <v>156</v>
      </c>
      <c r="E212" s="25">
        <f>SUM(E213:E226)</f>
        <v>483572</v>
      </c>
      <c r="F212" s="25"/>
      <c r="G212" s="25"/>
      <c r="H212" s="25">
        <f>SUM(H213:H226)</f>
        <v>480370.47999999986</v>
      </c>
      <c r="I212" s="112">
        <f t="shared" si="4"/>
        <v>0.9933794347067239</v>
      </c>
      <c r="J212" s="27">
        <f>SUM(J213:J226)</f>
        <v>0</v>
      </c>
    </row>
    <row r="213" spans="1:10" ht="30">
      <c r="A213" s="39"/>
      <c r="B213" s="35"/>
      <c r="C213" s="28">
        <v>3020</v>
      </c>
      <c r="D213" s="29" t="s">
        <v>48</v>
      </c>
      <c r="E213" s="31">
        <v>460</v>
      </c>
      <c r="F213" s="31"/>
      <c r="G213" s="31"/>
      <c r="H213" s="31">
        <v>457.48</v>
      </c>
      <c r="I213" s="113">
        <f t="shared" si="4"/>
        <v>0.9945217391304348</v>
      </c>
      <c r="J213" s="33">
        <v>0</v>
      </c>
    </row>
    <row r="214" spans="1:10" ht="32.25" customHeight="1">
      <c r="A214" s="39"/>
      <c r="B214" s="28"/>
      <c r="C214" s="28">
        <v>4010</v>
      </c>
      <c r="D214" s="29" t="s">
        <v>49</v>
      </c>
      <c r="E214" s="31">
        <v>360690</v>
      </c>
      <c r="F214" s="31"/>
      <c r="G214" s="31"/>
      <c r="H214" s="31">
        <v>358444.23</v>
      </c>
      <c r="I214" s="113">
        <f t="shared" si="4"/>
        <v>0.9937736837727688</v>
      </c>
      <c r="J214" s="33">
        <v>0</v>
      </c>
    </row>
    <row r="215" spans="1:10" ht="28.5" customHeight="1">
      <c r="A215" s="39"/>
      <c r="B215" s="28"/>
      <c r="C215" s="28">
        <v>4040</v>
      </c>
      <c r="D215" s="29" t="s">
        <v>50</v>
      </c>
      <c r="E215" s="31">
        <v>24056</v>
      </c>
      <c r="F215" s="31"/>
      <c r="G215" s="31"/>
      <c r="H215" s="31">
        <v>24054.18</v>
      </c>
      <c r="I215" s="113">
        <f t="shared" si="4"/>
        <v>0.9999243431992019</v>
      </c>
      <c r="J215" s="33">
        <v>0</v>
      </c>
    </row>
    <row r="216" spans="1:10" ht="28.5" customHeight="1">
      <c r="A216" s="39"/>
      <c r="B216" s="28"/>
      <c r="C216" s="28">
        <v>4110</v>
      </c>
      <c r="D216" s="29" t="s">
        <v>51</v>
      </c>
      <c r="E216" s="31">
        <v>57967</v>
      </c>
      <c r="F216" s="31"/>
      <c r="G216" s="31"/>
      <c r="H216" s="31">
        <v>57408.99</v>
      </c>
      <c r="I216" s="113">
        <f t="shared" si="4"/>
        <v>0.9903736608760156</v>
      </c>
      <c r="J216" s="33">
        <v>0</v>
      </c>
    </row>
    <row r="217" spans="1:10" ht="30.75" customHeight="1">
      <c r="A217" s="39"/>
      <c r="B217" s="28"/>
      <c r="C217" s="28">
        <v>4120</v>
      </c>
      <c r="D217" s="29" t="s">
        <v>52</v>
      </c>
      <c r="E217" s="31">
        <v>9256</v>
      </c>
      <c r="F217" s="31"/>
      <c r="G217" s="31"/>
      <c r="H217" s="31">
        <v>9187.35</v>
      </c>
      <c r="I217" s="113">
        <f t="shared" si="4"/>
        <v>0.9925831892826276</v>
      </c>
      <c r="J217" s="33">
        <v>0</v>
      </c>
    </row>
    <row r="218" spans="1:10" ht="32.25" customHeight="1">
      <c r="A218" s="39"/>
      <c r="B218" s="28"/>
      <c r="C218" s="28">
        <v>4210</v>
      </c>
      <c r="D218" s="29" t="s">
        <v>19</v>
      </c>
      <c r="E218" s="31">
        <v>3770</v>
      </c>
      <c r="F218" s="31"/>
      <c r="G218" s="31"/>
      <c r="H218" s="31">
        <v>3768.44</v>
      </c>
      <c r="I218" s="113">
        <f t="shared" si="4"/>
        <v>0.9995862068965518</v>
      </c>
      <c r="J218" s="33">
        <v>0</v>
      </c>
    </row>
    <row r="219" spans="1:10" ht="30">
      <c r="A219" s="39"/>
      <c r="B219" s="28"/>
      <c r="C219" s="28">
        <v>4240</v>
      </c>
      <c r="D219" s="29" t="s">
        <v>152</v>
      </c>
      <c r="E219" s="31">
        <v>500</v>
      </c>
      <c r="F219" s="31"/>
      <c r="G219" s="31"/>
      <c r="H219" s="31">
        <v>500</v>
      </c>
      <c r="I219" s="113">
        <f t="shared" si="4"/>
        <v>1</v>
      </c>
      <c r="J219" s="33">
        <v>0</v>
      </c>
    </row>
    <row r="220" spans="1:10" ht="25.5" customHeight="1">
      <c r="A220" s="39"/>
      <c r="B220" s="28"/>
      <c r="C220" s="28">
        <v>4260</v>
      </c>
      <c r="D220" s="29" t="s">
        <v>53</v>
      </c>
      <c r="E220" s="31">
        <v>3500</v>
      </c>
      <c r="F220" s="31"/>
      <c r="G220" s="31"/>
      <c r="H220" s="31">
        <v>3500</v>
      </c>
      <c r="I220" s="113">
        <f t="shared" si="4"/>
        <v>1</v>
      </c>
      <c r="J220" s="33">
        <v>0</v>
      </c>
    </row>
    <row r="221" spans="1:10" ht="25.5" customHeight="1">
      <c r="A221" s="39"/>
      <c r="B221" s="28"/>
      <c r="C221" s="28">
        <v>4280</v>
      </c>
      <c r="D221" s="29" t="s">
        <v>54</v>
      </c>
      <c r="E221" s="31">
        <v>480</v>
      </c>
      <c r="F221" s="31"/>
      <c r="G221" s="31"/>
      <c r="H221" s="31">
        <v>375</v>
      </c>
      <c r="I221" s="113">
        <f t="shared" si="4"/>
        <v>0.78125</v>
      </c>
      <c r="J221" s="33">
        <v>0</v>
      </c>
    </row>
    <row r="222" spans="1:10" ht="34.5" customHeight="1">
      <c r="A222" s="39"/>
      <c r="B222" s="28"/>
      <c r="C222" s="28">
        <v>4300</v>
      </c>
      <c r="D222" s="29" t="s">
        <v>14</v>
      </c>
      <c r="E222" s="31">
        <v>2000</v>
      </c>
      <c r="F222" s="31"/>
      <c r="G222" s="31"/>
      <c r="H222" s="31">
        <v>1995.6</v>
      </c>
      <c r="I222" s="113">
        <f t="shared" si="4"/>
        <v>0.9977999999999999</v>
      </c>
      <c r="J222" s="33">
        <v>0</v>
      </c>
    </row>
    <row r="223" spans="1:10" ht="47.25" customHeight="1">
      <c r="A223" s="39"/>
      <c r="B223" s="28"/>
      <c r="C223" s="48" t="s">
        <v>60</v>
      </c>
      <c r="D223" s="29" t="s">
        <v>61</v>
      </c>
      <c r="E223" s="31">
        <v>400</v>
      </c>
      <c r="F223" s="31"/>
      <c r="G223" s="31"/>
      <c r="H223" s="31">
        <v>199.41</v>
      </c>
      <c r="I223" s="113">
        <f t="shared" si="4"/>
        <v>0.498525</v>
      </c>
      <c r="J223" s="33">
        <v>0</v>
      </c>
    </row>
    <row r="224" spans="1:10" ht="36.75" customHeight="1">
      <c r="A224" s="39"/>
      <c r="B224" s="28"/>
      <c r="C224" s="48" t="s">
        <v>209</v>
      </c>
      <c r="D224" s="29" t="s">
        <v>63</v>
      </c>
      <c r="E224" s="31">
        <v>100</v>
      </c>
      <c r="F224" s="31"/>
      <c r="G224" s="31"/>
      <c r="H224" s="31">
        <v>86.8</v>
      </c>
      <c r="I224" s="113">
        <f t="shared" si="4"/>
        <v>0.868</v>
      </c>
      <c r="J224" s="33">
        <v>0</v>
      </c>
    </row>
    <row r="225" spans="1:10" ht="30">
      <c r="A225" s="39"/>
      <c r="B225" s="28"/>
      <c r="C225" s="28">
        <v>4440</v>
      </c>
      <c r="D225" s="29" t="s">
        <v>65</v>
      </c>
      <c r="E225" s="31">
        <v>20143</v>
      </c>
      <c r="F225" s="31"/>
      <c r="G225" s="31"/>
      <c r="H225" s="31">
        <v>20143</v>
      </c>
      <c r="I225" s="113">
        <f t="shared" si="4"/>
        <v>1</v>
      </c>
      <c r="J225" s="33">
        <v>0</v>
      </c>
    </row>
    <row r="226" spans="1:10" ht="45">
      <c r="A226" s="39"/>
      <c r="B226" s="28"/>
      <c r="C226" s="28">
        <v>4740</v>
      </c>
      <c r="D226" s="45" t="s">
        <v>69</v>
      </c>
      <c r="E226" s="31">
        <v>250</v>
      </c>
      <c r="F226" s="31"/>
      <c r="G226" s="31"/>
      <c r="H226" s="31">
        <v>250</v>
      </c>
      <c r="I226" s="113">
        <f t="shared" si="4"/>
        <v>1</v>
      </c>
      <c r="J226" s="33">
        <v>0</v>
      </c>
    </row>
    <row r="227" spans="1:10" ht="33" customHeight="1">
      <c r="A227" s="35"/>
      <c r="B227" s="35">
        <v>80104</v>
      </c>
      <c r="C227" s="35"/>
      <c r="D227" s="23" t="s">
        <v>157</v>
      </c>
      <c r="E227" s="25">
        <f>SUM(E228:E243)</f>
        <v>2022857</v>
      </c>
      <c r="F227" s="25">
        <f>SUM(F230:F241)</f>
        <v>0</v>
      </c>
      <c r="G227" s="25"/>
      <c r="H227" s="25">
        <f>SUM(H228:H243)</f>
        <v>2006535.83</v>
      </c>
      <c r="I227" s="112">
        <f t="shared" si="4"/>
        <v>0.9919316244301996</v>
      </c>
      <c r="J227" s="25">
        <f>SUM(J228:J243)</f>
        <v>0</v>
      </c>
    </row>
    <row r="228" spans="1:10" ht="51" customHeight="1">
      <c r="A228" s="35"/>
      <c r="B228" s="35"/>
      <c r="C228" s="56">
        <v>2540</v>
      </c>
      <c r="D228" s="29" t="s">
        <v>267</v>
      </c>
      <c r="E228" s="31">
        <v>62465</v>
      </c>
      <c r="F228" s="31"/>
      <c r="G228" s="31"/>
      <c r="H228" s="31">
        <v>61971.12</v>
      </c>
      <c r="I228" s="113">
        <f t="shared" si="4"/>
        <v>0.9920934923557192</v>
      </c>
      <c r="J228" s="33">
        <v>0</v>
      </c>
    </row>
    <row r="229" spans="1:10" ht="39" customHeight="1">
      <c r="A229" s="35"/>
      <c r="B229" s="35"/>
      <c r="C229" s="56">
        <v>3020</v>
      </c>
      <c r="D229" s="29" t="s">
        <v>268</v>
      </c>
      <c r="E229" s="31">
        <v>400</v>
      </c>
      <c r="F229" s="31"/>
      <c r="G229" s="31"/>
      <c r="H229" s="31">
        <v>332.21</v>
      </c>
      <c r="I229" s="113">
        <f t="shared" si="4"/>
        <v>0.830525</v>
      </c>
      <c r="J229" s="33">
        <v>0</v>
      </c>
    </row>
    <row r="230" spans="1:10" ht="30" customHeight="1">
      <c r="A230" s="28"/>
      <c r="B230" s="28"/>
      <c r="C230" s="28">
        <v>4010</v>
      </c>
      <c r="D230" s="29" t="s">
        <v>49</v>
      </c>
      <c r="E230" s="31">
        <v>1425026</v>
      </c>
      <c r="F230" s="31"/>
      <c r="G230" s="31"/>
      <c r="H230" s="31">
        <v>1416098.09</v>
      </c>
      <c r="I230" s="113">
        <f t="shared" si="4"/>
        <v>0.9937349143103354</v>
      </c>
      <c r="J230" s="33">
        <v>0</v>
      </c>
    </row>
    <row r="231" spans="1:10" ht="26.25" customHeight="1">
      <c r="A231" s="28"/>
      <c r="B231" s="28"/>
      <c r="C231" s="28">
        <v>4040</v>
      </c>
      <c r="D231" s="29" t="s">
        <v>50</v>
      </c>
      <c r="E231" s="31">
        <v>97147</v>
      </c>
      <c r="F231" s="31"/>
      <c r="G231" s="31"/>
      <c r="H231" s="31">
        <v>97137.4</v>
      </c>
      <c r="I231" s="113">
        <f t="shared" si="4"/>
        <v>0.9999011806849413</v>
      </c>
      <c r="J231" s="33">
        <v>0</v>
      </c>
    </row>
    <row r="232" spans="1:10" ht="26.25" customHeight="1">
      <c r="A232" s="28"/>
      <c r="B232" s="28"/>
      <c r="C232" s="28">
        <v>4110</v>
      </c>
      <c r="D232" s="29" t="s">
        <v>51</v>
      </c>
      <c r="E232" s="31">
        <v>224147</v>
      </c>
      <c r="F232" s="31"/>
      <c r="G232" s="31"/>
      <c r="H232" s="31">
        <v>221405.43</v>
      </c>
      <c r="I232" s="113">
        <f t="shared" si="4"/>
        <v>0.987768874890139</v>
      </c>
      <c r="J232" s="33">
        <v>0</v>
      </c>
    </row>
    <row r="233" spans="1:10" ht="33" customHeight="1">
      <c r="A233" s="28"/>
      <c r="B233" s="28"/>
      <c r="C233" s="28">
        <v>4120</v>
      </c>
      <c r="D233" s="29" t="s">
        <v>52</v>
      </c>
      <c r="E233" s="31">
        <v>34403</v>
      </c>
      <c r="F233" s="31"/>
      <c r="G233" s="31"/>
      <c r="H233" s="31">
        <v>33134.12</v>
      </c>
      <c r="I233" s="113">
        <f t="shared" si="4"/>
        <v>0.963117170014243</v>
      </c>
      <c r="J233" s="33">
        <v>0</v>
      </c>
    </row>
    <row r="234" spans="1:10" ht="31.5" customHeight="1">
      <c r="A234" s="28"/>
      <c r="B234" s="28"/>
      <c r="C234" s="28">
        <v>4170</v>
      </c>
      <c r="D234" s="29" t="s">
        <v>18</v>
      </c>
      <c r="E234" s="31">
        <v>19200</v>
      </c>
      <c r="F234" s="31"/>
      <c r="G234" s="31"/>
      <c r="H234" s="31">
        <v>19069.91</v>
      </c>
      <c r="I234" s="113">
        <f t="shared" si="4"/>
        <v>0.9932244791666667</v>
      </c>
      <c r="J234" s="33">
        <v>0</v>
      </c>
    </row>
    <row r="235" spans="1:10" ht="33.75" customHeight="1">
      <c r="A235" s="28"/>
      <c r="B235" s="28"/>
      <c r="C235" s="28">
        <v>4210</v>
      </c>
      <c r="D235" s="29" t="s">
        <v>19</v>
      </c>
      <c r="E235" s="31">
        <v>32935</v>
      </c>
      <c r="F235" s="31"/>
      <c r="G235" s="31"/>
      <c r="H235" s="31">
        <v>32819.51</v>
      </c>
      <c r="I235" s="113">
        <f t="shared" si="4"/>
        <v>0.9964933960831942</v>
      </c>
      <c r="J235" s="33">
        <v>0</v>
      </c>
    </row>
    <row r="236" spans="1:10" ht="37.5" customHeight="1">
      <c r="A236" s="28"/>
      <c r="B236" s="28"/>
      <c r="C236" s="28">
        <v>4240</v>
      </c>
      <c r="D236" s="29" t="s">
        <v>152</v>
      </c>
      <c r="E236" s="31">
        <v>3000</v>
      </c>
      <c r="F236" s="31"/>
      <c r="G236" s="31"/>
      <c r="H236" s="31">
        <v>2999.74</v>
      </c>
      <c r="I236" s="113">
        <f t="shared" si="4"/>
        <v>0.9999133333333332</v>
      </c>
      <c r="J236" s="33">
        <v>0</v>
      </c>
    </row>
    <row r="237" spans="1:10" ht="25.5" customHeight="1">
      <c r="A237" s="28"/>
      <c r="B237" s="28"/>
      <c r="C237" s="28">
        <v>4260</v>
      </c>
      <c r="D237" s="29" t="s">
        <v>53</v>
      </c>
      <c r="E237" s="31">
        <v>2027</v>
      </c>
      <c r="F237" s="31"/>
      <c r="G237" s="31"/>
      <c r="H237" s="31">
        <v>678.93</v>
      </c>
      <c r="I237" s="113">
        <f t="shared" si="4"/>
        <v>0.3349432659102121</v>
      </c>
      <c r="J237" s="33">
        <v>0</v>
      </c>
    </row>
    <row r="238" spans="1:10" ht="26.25" customHeight="1">
      <c r="A238" s="28"/>
      <c r="B238" s="28"/>
      <c r="C238" s="28">
        <v>4270</v>
      </c>
      <c r="D238" s="29" t="s">
        <v>20</v>
      </c>
      <c r="E238" s="31">
        <v>1500</v>
      </c>
      <c r="F238" s="31"/>
      <c r="G238" s="31"/>
      <c r="H238" s="31">
        <v>1470.8</v>
      </c>
      <c r="I238" s="113">
        <f t="shared" si="4"/>
        <v>0.9805333333333333</v>
      </c>
      <c r="J238" s="33">
        <v>0</v>
      </c>
    </row>
    <row r="239" spans="1:10" ht="23.25" customHeight="1">
      <c r="A239" s="28"/>
      <c r="B239" s="28"/>
      <c r="C239" s="28">
        <v>4300</v>
      </c>
      <c r="D239" s="29" t="s">
        <v>14</v>
      </c>
      <c r="E239" s="31">
        <v>21250</v>
      </c>
      <c r="F239" s="31"/>
      <c r="G239" s="31"/>
      <c r="H239" s="31">
        <v>21200.8</v>
      </c>
      <c r="I239" s="113">
        <f aca="true" t="shared" si="5" ref="I239:I309">H239/E239</f>
        <v>0.9976847058823529</v>
      </c>
      <c r="J239" s="33">
        <v>0</v>
      </c>
    </row>
    <row r="240" spans="1:10" ht="28.5" customHeight="1">
      <c r="A240" s="28"/>
      <c r="B240" s="28"/>
      <c r="C240" s="28">
        <v>4410</v>
      </c>
      <c r="D240" s="29" t="s">
        <v>63</v>
      </c>
      <c r="E240" s="31">
        <v>1000</v>
      </c>
      <c r="F240" s="31"/>
      <c r="G240" s="31"/>
      <c r="H240" s="31">
        <v>0</v>
      </c>
      <c r="I240" s="113">
        <f t="shared" si="5"/>
        <v>0</v>
      </c>
      <c r="J240" s="33">
        <v>0</v>
      </c>
    </row>
    <row r="241" spans="1:10" ht="41.25" customHeight="1">
      <c r="A241" s="28"/>
      <c r="B241" s="28"/>
      <c r="C241" s="28">
        <v>4440</v>
      </c>
      <c r="D241" s="29" t="s">
        <v>65</v>
      </c>
      <c r="E241" s="31">
        <v>96557</v>
      </c>
      <c r="F241" s="31"/>
      <c r="G241" s="31"/>
      <c r="H241" s="31">
        <v>96557</v>
      </c>
      <c r="I241" s="113">
        <f t="shared" si="5"/>
        <v>1</v>
      </c>
      <c r="J241" s="33">
        <v>0</v>
      </c>
    </row>
    <row r="242" spans="1:10" ht="45">
      <c r="A242" s="39"/>
      <c r="B242" s="28"/>
      <c r="C242" s="28">
        <v>4740</v>
      </c>
      <c r="D242" s="45" t="s">
        <v>69</v>
      </c>
      <c r="E242" s="31">
        <v>700</v>
      </c>
      <c r="F242" s="31"/>
      <c r="G242" s="31"/>
      <c r="H242" s="31">
        <v>613.78</v>
      </c>
      <c r="I242" s="113">
        <f t="shared" si="5"/>
        <v>0.8768285714285714</v>
      </c>
      <c r="J242" s="33">
        <v>0</v>
      </c>
    </row>
    <row r="243" spans="1:10" ht="40.5" customHeight="1">
      <c r="A243" s="28"/>
      <c r="B243" s="28"/>
      <c r="C243" s="48" t="s">
        <v>70</v>
      </c>
      <c r="D243" s="45" t="s">
        <v>71</v>
      </c>
      <c r="E243" s="31">
        <v>1100</v>
      </c>
      <c r="F243" s="30"/>
      <c r="G243" s="31"/>
      <c r="H243" s="31">
        <v>1046.99</v>
      </c>
      <c r="I243" s="113">
        <f t="shared" si="5"/>
        <v>0.9518090909090909</v>
      </c>
      <c r="J243" s="33">
        <v>0</v>
      </c>
    </row>
    <row r="244" spans="1:10" ht="37.5" customHeight="1">
      <c r="A244" s="35"/>
      <c r="B244" s="35">
        <v>80110</v>
      </c>
      <c r="C244" s="22"/>
      <c r="D244" s="23" t="s">
        <v>159</v>
      </c>
      <c r="E244" s="57">
        <f>SUM(E245:E266)</f>
        <v>3789991</v>
      </c>
      <c r="F244" s="25">
        <f>SUM(F245:F263)</f>
        <v>0</v>
      </c>
      <c r="G244" s="25">
        <f>SUM(G245:G263)</f>
        <v>0</v>
      </c>
      <c r="H244" s="57">
        <f>SUM(H245:H266)</f>
        <v>3779380.8399999994</v>
      </c>
      <c r="I244" s="112">
        <f t="shared" si="5"/>
        <v>0.997200478840187</v>
      </c>
      <c r="J244" s="57">
        <f>SUM(J245:J266)</f>
        <v>0</v>
      </c>
    </row>
    <row r="245" spans="1:10" ht="45">
      <c r="A245" s="28"/>
      <c r="B245" s="28"/>
      <c r="C245" s="48" t="s">
        <v>160</v>
      </c>
      <c r="D245" s="29" t="s">
        <v>161</v>
      </c>
      <c r="E245" s="31">
        <v>613287</v>
      </c>
      <c r="F245" s="31"/>
      <c r="G245" s="31"/>
      <c r="H245" s="31">
        <v>611743.4</v>
      </c>
      <c r="I245" s="113">
        <f t="shared" si="5"/>
        <v>0.9974830707319738</v>
      </c>
      <c r="J245" s="33">
        <v>0</v>
      </c>
    </row>
    <row r="246" spans="1:10" ht="30">
      <c r="A246" s="28"/>
      <c r="B246" s="28"/>
      <c r="C246" s="48" t="s">
        <v>145</v>
      </c>
      <c r="D246" s="29" t="s">
        <v>48</v>
      </c>
      <c r="E246" s="31">
        <v>645</v>
      </c>
      <c r="F246" s="31"/>
      <c r="G246" s="31"/>
      <c r="H246" s="31">
        <v>644.43</v>
      </c>
      <c r="I246" s="113">
        <f t="shared" si="5"/>
        <v>0.9991162790697674</v>
      </c>
      <c r="J246" s="33">
        <v>0</v>
      </c>
    </row>
    <row r="247" spans="1:10" ht="29.25" customHeight="1">
      <c r="A247" s="28"/>
      <c r="B247" s="28"/>
      <c r="C247" s="28">
        <v>4010</v>
      </c>
      <c r="D247" s="29" t="s">
        <v>49</v>
      </c>
      <c r="E247" s="31">
        <v>2231530</v>
      </c>
      <c r="F247" s="31"/>
      <c r="G247" s="31"/>
      <c r="H247" s="31">
        <v>2226584.77</v>
      </c>
      <c r="I247" s="113">
        <f t="shared" si="5"/>
        <v>0.9977839285154132</v>
      </c>
      <c r="J247" s="33">
        <v>0</v>
      </c>
    </row>
    <row r="248" spans="1:10" ht="25.5" customHeight="1">
      <c r="A248" s="28"/>
      <c r="B248" s="28"/>
      <c r="C248" s="28">
        <v>4040</v>
      </c>
      <c r="D248" s="29" t="s">
        <v>50</v>
      </c>
      <c r="E248" s="31">
        <v>144795</v>
      </c>
      <c r="F248" s="31"/>
      <c r="G248" s="31"/>
      <c r="H248" s="31">
        <v>144794.22</v>
      </c>
      <c r="I248" s="113">
        <f t="shared" si="5"/>
        <v>0.9999946130736559</v>
      </c>
      <c r="J248" s="33">
        <v>0</v>
      </c>
    </row>
    <row r="249" spans="1:10" ht="26.25" customHeight="1">
      <c r="A249" s="28"/>
      <c r="B249" s="28"/>
      <c r="C249" s="28">
        <v>4110</v>
      </c>
      <c r="D249" s="29" t="s">
        <v>51</v>
      </c>
      <c r="E249" s="31">
        <v>276629</v>
      </c>
      <c r="F249" s="31"/>
      <c r="G249" s="31"/>
      <c r="H249" s="31">
        <v>273057.8</v>
      </c>
      <c r="I249" s="113">
        <f t="shared" si="5"/>
        <v>0.9870902906058294</v>
      </c>
      <c r="J249" s="33">
        <v>0</v>
      </c>
    </row>
    <row r="250" spans="1:10" ht="26.25" customHeight="1">
      <c r="A250" s="28"/>
      <c r="B250" s="28"/>
      <c r="C250" s="28">
        <v>4120</v>
      </c>
      <c r="D250" s="29" t="s">
        <v>52</v>
      </c>
      <c r="E250" s="31">
        <v>51603</v>
      </c>
      <c r="F250" s="31"/>
      <c r="G250" s="31"/>
      <c r="H250" s="31">
        <v>51525.63</v>
      </c>
      <c r="I250" s="113">
        <f t="shared" si="5"/>
        <v>0.998500668565781</v>
      </c>
      <c r="J250" s="33">
        <v>0</v>
      </c>
    </row>
    <row r="251" spans="1:10" ht="26.25" customHeight="1">
      <c r="A251" s="28"/>
      <c r="B251" s="28"/>
      <c r="C251" s="28">
        <v>4170</v>
      </c>
      <c r="D251" s="29" t="s">
        <v>18</v>
      </c>
      <c r="E251" s="31">
        <v>200</v>
      </c>
      <c r="F251" s="31"/>
      <c r="G251" s="31"/>
      <c r="H251" s="31">
        <v>200</v>
      </c>
      <c r="I251" s="113">
        <f t="shared" si="5"/>
        <v>1</v>
      </c>
      <c r="J251" s="33">
        <v>0</v>
      </c>
    </row>
    <row r="252" spans="1:10" ht="25.5" customHeight="1">
      <c r="A252" s="28"/>
      <c r="B252" s="28"/>
      <c r="C252" s="28">
        <v>4210</v>
      </c>
      <c r="D252" s="29" t="s">
        <v>19</v>
      </c>
      <c r="E252" s="31">
        <v>38002</v>
      </c>
      <c r="F252" s="31"/>
      <c r="G252" s="31"/>
      <c r="H252" s="31">
        <v>37993.57</v>
      </c>
      <c r="I252" s="113">
        <f t="shared" si="5"/>
        <v>0.9997781695700226</v>
      </c>
      <c r="J252" s="33">
        <v>0</v>
      </c>
    </row>
    <row r="253" spans="1:10" ht="30">
      <c r="A253" s="28"/>
      <c r="B253" s="28"/>
      <c r="C253" s="28">
        <v>4240</v>
      </c>
      <c r="D253" s="29" t="s">
        <v>152</v>
      </c>
      <c r="E253" s="31">
        <v>1150</v>
      </c>
      <c r="F253" s="31"/>
      <c r="G253" s="31"/>
      <c r="H253" s="31">
        <v>1135.01</v>
      </c>
      <c r="I253" s="113">
        <f t="shared" si="5"/>
        <v>0.9869652173913044</v>
      </c>
      <c r="J253" s="33">
        <v>0</v>
      </c>
    </row>
    <row r="254" spans="1:10" ht="29.25" customHeight="1">
      <c r="A254" s="28"/>
      <c r="B254" s="28"/>
      <c r="C254" s="28">
        <v>4260</v>
      </c>
      <c r="D254" s="29" t="s">
        <v>53</v>
      </c>
      <c r="E254" s="31">
        <v>138844</v>
      </c>
      <c r="F254" s="31"/>
      <c r="G254" s="31"/>
      <c r="H254" s="31">
        <v>138679.26</v>
      </c>
      <c r="I254" s="113">
        <f t="shared" si="5"/>
        <v>0.9988134885194896</v>
      </c>
      <c r="J254" s="33">
        <v>0</v>
      </c>
    </row>
    <row r="255" spans="1:10" ht="29.25" customHeight="1">
      <c r="A255" s="28"/>
      <c r="B255" s="28"/>
      <c r="C255" s="28">
        <v>4270</v>
      </c>
      <c r="D255" s="29" t="s">
        <v>20</v>
      </c>
      <c r="E255" s="31">
        <v>125502</v>
      </c>
      <c r="F255" s="31"/>
      <c r="G255" s="31"/>
      <c r="H255" s="31">
        <v>125501.66</v>
      </c>
      <c r="I255" s="113">
        <f t="shared" si="5"/>
        <v>0.9999972908798267</v>
      </c>
      <c r="J255" s="33">
        <v>0</v>
      </c>
    </row>
    <row r="256" spans="1:10" ht="30" customHeight="1">
      <c r="A256" s="28"/>
      <c r="B256" s="28"/>
      <c r="C256" s="28">
        <v>4280</v>
      </c>
      <c r="D256" s="29" t="s">
        <v>87</v>
      </c>
      <c r="E256" s="31">
        <v>2000</v>
      </c>
      <c r="F256" s="31"/>
      <c r="G256" s="31"/>
      <c r="H256" s="31">
        <v>1910</v>
      </c>
      <c r="I256" s="113">
        <f t="shared" si="5"/>
        <v>0.955</v>
      </c>
      <c r="J256" s="33">
        <v>0</v>
      </c>
    </row>
    <row r="257" spans="1:10" ht="29.25" customHeight="1">
      <c r="A257" s="28"/>
      <c r="B257" s="28"/>
      <c r="C257" s="28">
        <v>4300</v>
      </c>
      <c r="D257" s="29" t="s">
        <v>14</v>
      </c>
      <c r="E257" s="31">
        <v>14320</v>
      </c>
      <c r="F257" s="31"/>
      <c r="G257" s="31"/>
      <c r="H257" s="31">
        <v>14316.02</v>
      </c>
      <c r="I257" s="113">
        <f t="shared" si="5"/>
        <v>0.9997220670391062</v>
      </c>
      <c r="J257" s="33">
        <v>0</v>
      </c>
    </row>
    <row r="258" spans="1:10" ht="28.5" customHeight="1">
      <c r="A258" s="28"/>
      <c r="B258" s="28"/>
      <c r="C258" s="28">
        <v>4350</v>
      </c>
      <c r="D258" s="29" t="s">
        <v>158</v>
      </c>
      <c r="E258" s="31">
        <v>348</v>
      </c>
      <c r="F258" s="31"/>
      <c r="G258" s="31"/>
      <c r="H258" s="31">
        <v>348</v>
      </c>
      <c r="I258" s="113">
        <f t="shared" si="5"/>
        <v>1</v>
      </c>
      <c r="J258" s="33">
        <v>0</v>
      </c>
    </row>
    <row r="259" spans="1:10" ht="30">
      <c r="A259" s="28"/>
      <c r="B259" s="28"/>
      <c r="C259" s="28">
        <v>4360</v>
      </c>
      <c r="D259" s="29" t="s">
        <v>59</v>
      </c>
      <c r="E259" s="31">
        <v>1850</v>
      </c>
      <c r="F259" s="31"/>
      <c r="G259" s="31"/>
      <c r="H259" s="31">
        <v>1810.63</v>
      </c>
      <c r="I259" s="113">
        <f t="shared" si="5"/>
        <v>0.9787189189189189</v>
      </c>
      <c r="J259" s="33">
        <v>0</v>
      </c>
    </row>
    <row r="260" spans="1:10" ht="30">
      <c r="A260" s="28"/>
      <c r="B260" s="28"/>
      <c r="C260" s="28">
        <v>4370</v>
      </c>
      <c r="D260" s="29" t="s">
        <v>61</v>
      </c>
      <c r="E260" s="31">
        <v>1900</v>
      </c>
      <c r="F260" s="31"/>
      <c r="G260" s="31"/>
      <c r="H260" s="31">
        <v>1770.34</v>
      </c>
      <c r="I260" s="113">
        <f t="shared" si="5"/>
        <v>0.931757894736842</v>
      </c>
      <c r="J260" s="33">
        <v>0</v>
      </c>
    </row>
    <row r="261" spans="1:10" ht="33.75" customHeight="1">
      <c r="A261" s="28"/>
      <c r="B261" s="28"/>
      <c r="C261" s="28">
        <v>4410</v>
      </c>
      <c r="D261" s="29" t="s">
        <v>63</v>
      </c>
      <c r="E261" s="31">
        <v>500</v>
      </c>
      <c r="F261" s="31"/>
      <c r="G261" s="31"/>
      <c r="H261" s="31">
        <v>480.44</v>
      </c>
      <c r="I261" s="113">
        <f t="shared" si="5"/>
        <v>0.96088</v>
      </c>
      <c r="J261" s="33">
        <v>0</v>
      </c>
    </row>
    <row r="262" spans="1:10" ht="33.75" customHeight="1">
      <c r="A262" s="28"/>
      <c r="B262" s="28"/>
      <c r="C262" s="28">
        <v>4430</v>
      </c>
      <c r="D262" s="29" t="s">
        <v>25</v>
      </c>
      <c r="E262" s="31">
        <v>50</v>
      </c>
      <c r="F262" s="31"/>
      <c r="G262" s="31"/>
      <c r="H262" s="31">
        <v>50</v>
      </c>
      <c r="I262" s="113">
        <f t="shared" si="5"/>
        <v>1</v>
      </c>
      <c r="J262" s="33">
        <v>0</v>
      </c>
    </row>
    <row r="263" spans="1:10" ht="30">
      <c r="A263" s="28"/>
      <c r="B263" s="28"/>
      <c r="C263" s="28">
        <v>4440</v>
      </c>
      <c r="D263" s="29" t="s">
        <v>65</v>
      </c>
      <c r="E263" s="31">
        <v>138386</v>
      </c>
      <c r="F263" s="31"/>
      <c r="G263" s="31"/>
      <c r="H263" s="31">
        <v>138386</v>
      </c>
      <c r="I263" s="113">
        <v>0</v>
      </c>
      <c r="J263" s="58">
        <v>0</v>
      </c>
    </row>
    <row r="264" spans="1:10" ht="35.25" customHeight="1">
      <c r="A264" s="28"/>
      <c r="B264" s="28"/>
      <c r="C264" s="28">
        <v>4700</v>
      </c>
      <c r="D264" s="29" t="s">
        <v>67</v>
      </c>
      <c r="E264" s="31">
        <v>2750</v>
      </c>
      <c r="F264" s="31"/>
      <c r="G264" s="31"/>
      <c r="H264" s="31">
        <v>2750</v>
      </c>
      <c r="I264" s="113">
        <f t="shared" si="5"/>
        <v>1</v>
      </c>
      <c r="J264" s="58">
        <v>0</v>
      </c>
    </row>
    <row r="265" spans="1:10" ht="45">
      <c r="A265" s="28"/>
      <c r="B265" s="28"/>
      <c r="C265" s="28">
        <v>4740</v>
      </c>
      <c r="D265" s="45" t="s">
        <v>69</v>
      </c>
      <c r="E265" s="31">
        <v>1000</v>
      </c>
      <c r="F265" s="31"/>
      <c r="G265" s="31"/>
      <c r="H265" s="31">
        <v>999.8</v>
      </c>
      <c r="I265" s="113">
        <f t="shared" si="5"/>
        <v>0.9997999999999999</v>
      </c>
      <c r="J265" s="58">
        <v>0</v>
      </c>
    </row>
    <row r="266" spans="1:10" ht="30">
      <c r="A266" s="28"/>
      <c r="B266" s="28"/>
      <c r="C266" s="28">
        <v>4750</v>
      </c>
      <c r="D266" s="45" t="s">
        <v>71</v>
      </c>
      <c r="E266" s="31">
        <v>4700</v>
      </c>
      <c r="F266" s="31"/>
      <c r="G266" s="31"/>
      <c r="H266" s="31">
        <v>4699.86</v>
      </c>
      <c r="I266" s="113">
        <f t="shared" si="5"/>
        <v>0.9999702127659573</v>
      </c>
      <c r="J266" s="58">
        <v>0</v>
      </c>
    </row>
    <row r="267" spans="1:10" ht="36.75" customHeight="1">
      <c r="A267" s="35"/>
      <c r="B267" s="35">
        <v>80113</v>
      </c>
      <c r="C267" s="35"/>
      <c r="D267" s="23" t="s">
        <v>162</v>
      </c>
      <c r="E267" s="25">
        <f>SUM(E268:E271)</f>
        <v>75333</v>
      </c>
      <c r="F267" s="25"/>
      <c r="G267" s="25"/>
      <c r="H267" s="25">
        <f>SUM(H268:H271)</f>
        <v>70068.61</v>
      </c>
      <c r="I267" s="112">
        <f t="shared" si="5"/>
        <v>0.9301184076035734</v>
      </c>
      <c r="J267" s="36">
        <f>SUM(J268:J271)</f>
        <v>0</v>
      </c>
    </row>
    <row r="268" spans="1:10" ht="33" customHeight="1">
      <c r="A268" s="35"/>
      <c r="B268" s="35"/>
      <c r="C268" s="28">
        <v>4110</v>
      </c>
      <c r="D268" s="29" t="s">
        <v>51</v>
      </c>
      <c r="E268" s="31">
        <v>3000</v>
      </c>
      <c r="F268" s="31"/>
      <c r="G268" s="31"/>
      <c r="H268" s="31">
        <v>2533.2</v>
      </c>
      <c r="I268" s="113">
        <f t="shared" si="5"/>
        <v>0.8443999999999999</v>
      </c>
      <c r="J268" s="58">
        <v>0</v>
      </c>
    </row>
    <row r="269" spans="1:10" ht="29.25" customHeight="1">
      <c r="A269" s="35"/>
      <c r="B269" s="35"/>
      <c r="C269" s="28">
        <v>4120</v>
      </c>
      <c r="D269" s="29" t="s">
        <v>52</v>
      </c>
      <c r="E269" s="31">
        <v>500</v>
      </c>
      <c r="F269" s="31"/>
      <c r="G269" s="31"/>
      <c r="H269" s="31">
        <v>404.25</v>
      </c>
      <c r="I269" s="113">
        <f t="shared" si="5"/>
        <v>0.8085</v>
      </c>
      <c r="J269" s="58">
        <v>0</v>
      </c>
    </row>
    <row r="270" spans="1:10" ht="33" customHeight="1">
      <c r="A270" s="35"/>
      <c r="B270" s="35"/>
      <c r="C270" s="28">
        <v>4170</v>
      </c>
      <c r="D270" s="29" t="s">
        <v>18</v>
      </c>
      <c r="E270" s="31">
        <v>16000</v>
      </c>
      <c r="F270" s="31"/>
      <c r="G270" s="31"/>
      <c r="H270" s="31">
        <v>15983.72</v>
      </c>
      <c r="I270" s="113">
        <f t="shared" si="5"/>
        <v>0.9989825</v>
      </c>
      <c r="J270" s="58">
        <v>0</v>
      </c>
    </row>
    <row r="271" spans="1:10" ht="26.25" customHeight="1">
      <c r="A271" s="28"/>
      <c r="B271" s="28"/>
      <c r="C271" s="28">
        <v>4300</v>
      </c>
      <c r="D271" s="29" t="s">
        <v>14</v>
      </c>
      <c r="E271" s="31">
        <v>55833</v>
      </c>
      <c r="F271" s="31"/>
      <c r="G271" s="31"/>
      <c r="H271" s="31">
        <v>51147.44</v>
      </c>
      <c r="I271" s="113">
        <f t="shared" si="5"/>
        <v>0.9160790213672918</v>
      </c>
      <c r="J271" s="58">
        <v>0</v>
      </c>
    </row>
    <row r="272" spans="1:10" ht="31.5">
      <c r="A272" s="35"/>
      <c r="B272" s="35">
        <v>80146</v>
      </c>
      <c r="C272" s="35"/>
      <c r="D272" s="23" t="s">
        <v>163</v>
      </c>
      <c r="E272" s="25">
        <f>SUM(E273:E274)</f>
        <v>24774</v>
      </c>
      <c r="F272" s="25"/>
      <c r="G272" s="25"/>
      <c r="H272" s="25">
        <f>SUM(H273:H274)</f>
        <v>23135.29</v>
      </c>
      <c r="I272" s="112">
        <f t="shared" si="5"/>
        <v>0.9338536368773714</v>
      </c>
      <c r="J272" s="59">
        <f>SUM(J273:J274)</f>
        <v>0</v>
      </c>
    </row>
    <row r="273" spans="1:10" ht="33" customHeight="1">
      <c r="A273" s="28"/>
      <c r="B273" s="28"/>
      <c r="C273" s="28">
        <v>4300</v>
      </c>
      <c r="D273" s="29" t="s">
        <v>14</v>
      </c>
      <c r="E273" s="31">
        <v>22654</v>
      </c>
      <c r="F273" s="31"/>
      <c r="G273" s="31"/>
      <c r="H273" s="31">
        <v>21609</v>
      </c>
      <c r="I273" s="113">
        <f t="shared" si="5"/>
        <v>0.9538712810099762</v>
      </c>
      <c r="J273" s="58">
        <v>0</v>
      </c>
    </row>
    <row r="274" spans="1:10" ht="30.75" customHeight="1">
      <c r="A274" s="28"/>
      <c r="B274" s="28"/>
      <c r="C274" s="28">
        <v>4410</v>
      </c>
      <c r="D274" s="29" t="s">
        <v>63</v>
      </c>
      <c r="E274" s="31">
        <v>2120</v>
      </c>
      <c r="F274" s="31"/>
      <c r="G274" s="31"/>
      <c r="H274" s="31">
        <v>1526.29</v>
      </c>
      <c r="I274" s="113">
        <f t="shared" si="5"/>
        <v>0.7199481132075471</v>
      </c>
      <c r="J274" s="58">
        <v>0</v>
      </c>
    </row>
    <row r="275" spans="1:10" ht="33.75" customHeight="1">
      <c r="A275" s="35"/>
      <c r="B275" s="35">
        <v>80195</v>
      </c>
      <c r="C275" s="35"/>
      <c r="D275" s="23" t="s">
        <v>11</v>
      </c>
      <c r="E275" s="25">
        <f>SUM(E276:E284)</f>
        <v>116092</v>
      </c>
      <c r="F275" s="25">
        <f>SUM(F277:F283)</f>
        <v>0</v>
      </c>
      <c r="G275" s="25">
        <f>SUM(G277:G283)</f>
        <v>0</v>
      </c>
      <c r="H275" s="25">
        <f>SUM(H276:H284)</f>
        <v>101948.95</v>
      </c>
      <c r="I275" s="112">
        <f t="shared" si="5"/>
        <v>0.8781737759707817</v>
      </c>
      <c r="J275" s="59">
        <f>SUM(J277:J283)</f>
        <v>0</v>
      </c>
    </row>
    <row r="276" spans="1:10" ht="33.75" customHeight="1">
      <c r="A276" s="35"/>
      <c r="B276" s="35"/>
      <c r="C276" s="28">
        <v>3020</v>
      </c>
      <c r="D276" s="29" t="s">
        <v>48</v>
      </c>
      <c r="E276" s="31">
        <v>5000</v>
      </c>
      <c r="F276" s="31"/>
      <c r="G276" s="31"/>
      <c r="H276" s="31">
        <v>5000</v>
      </c>
      <c r="I276" s="113">
        <f t="shared" si="5"/>
        <v>1</v>
      </c>
      <c r="J276" s="58">
        <v>0</v>
      </c>
    </row>
    <row r="277" spans="1:10" ht="27.75" customHeight="1">
      <c r="A277" s="28"/>
      <c r="B277" s="28"/>
      <c r="C277" s="28">
        <v>3260</v>
      </c>
      <c r="D277" s="29" t="s">
        <v>218</v>
      </c>
      <c r="E277" s="31">
        <v>15000</v>
      </c>
      <c r="F277" s="31"/>
      <c r="G277" s="31"/>
      <c r="H277" s="31">
        <v>15000</v>
      </c>
      <c r="I277" s="113">
        <f t="shared" si="5"/>
        <v>1</v>
      </c>
      <c r="J277" s="58">
        <v>0</v>
      </c>
    </row>
    <row r="278" spans="1:10" ht="27" customHeight="1">
      <c r="A278" s="28"/>
      <c r="B278" s="28"/>
      <c r="C278" s="28">
        <v>4170</v>
      </c>
      <c r="D278" s="29" t="s">
        <v>18</v>
      </c>
      <c r="E278" s="31">
        <v>2996</v>
      </c>
      <c r="F278" s="31"/>
      <c r="G278" s="31"/>
      <c r="H278" s="31">
        <v>2100</v>
      </c>
      <c r="I278" s="113">
        <f t="shared" si="5"/>
        <v>0.7009345794392523</v>
      </c>
      <c r="J278" s="58">
        <v>0</v>
      </c>
    </row>
    <row r="279" spans="1:10" ht="25.5" customHeight="1">
      <c r="A279" s="28"/>
      <c r="B279" s="28"/>
      <c r="C279" s="28">
        <v>4210</v>
      </c>
      <c r="D279" s="29" t="s">
        <v>19</v>
      </c>
      <c r="E279" s="31">
        <v>5900</v>
      </c>
      <c r="F279" s="31"/>
      <c r="G279" s="31"/>
      <c r="H279" s="31">
        <v>4448.94</v>
      </c>
      <c r="I279" s="113">
        <f t="shared" si="5"/>
        <v>0.754057627118644</v>
      </c>
      <c r="J279" s="58">
        <v>0</v>
      </c>
    </row>
    <row r="280" spans="1:10" ht="25.5" customHeight="1">
      <c r="A280" s="28"/>
      <c r="B280" s="28"/>
      <c r="C280" s="28">
        <v>4217</v>
      </c>
      <c r="D280" s="29" t="s">
        <v>19</v>
      </c>
      <c r="E280" s="31">
        <v>7700</v>
      </c>
      <c r="F280" s="31"/>
      <c r="G280" s="31"/>
      <c r="H280" s="31">
        <v>7689</v>
      </c>
      <c r="I280" s="113">
        <f t="shared" si="5"/>
        <v>0.9985714285714286</v>
      </c>
      <c r="J280" s="58">
        <v>0</v>
      </c>
    </row>
    <row r="281" spans="1:10" ht="25.5" customHeight="1">
      <c r="A281" s="28"/>
      <c r="B281" s="28"/>
      <c r="C281" s="28">
        <v>4270</v>
      </c>
      <c r="D281" s="29" t="s">
        <v>20</v>
      </c>
      <c r="E281" s="31">
        <v>15056</v>
      </c>
      <c r="F281" s="31"/>
      <c r="G281" s="31"/>
      <c r="H281" s="31">
        <v>14920.36</v>
      </c>
      <c r="I281" s="113">
        <f t="shared" si="5"/>
        <v>0.9909909670563231</v>
      </c>
      <c r="J281" s="58">
        <v>0</v>
      </c>
    </row>
    <row r="282" spans="1:10" ht="26.25" customHeight="1">
      <c r="A282" s="28"/>
      <c r="B282" s="28"/>
      <c r="C282" s="28">
        <v>4300</v>
      </c>
      <c r="D282" s="29" t="s">
        <v>14</v>
      </c>
      <c r="E282" s="31">
        <v>43840</v>
      </c>
      <c r="F282" s="31"/>
      <c r="G282" s="31"/>
      <c r="H282" s="31">
        <v>42274.38</v>
      </c>
      <c r="I282" s="113">
        <f t="shared" si="5"/>
        <v>0.9642878649635036</v>
      </c>
      <c r="J282" s="60">
        <v>0</v>
      </c>
    </row>
    <row r="283" spans="1:10" ht="25.5" customHeight="1">
      <c r="A283" s="28"/>
      <c r="B283" s="28"/>
      <c r="C283" s="28">
        <v>4307</v>
      </c>
      <c r="D283" s="29" t="s">
        <v>14</v>
      </c>
      <c r="E283" s="31">
        <v>10600</v>
      </c>
      <c r="F283" s="31"/>
      <c r="G283" s="31"/>
      <c r="H283" s="31">
        <v>10516.27</v>
      </c>
      <c r="I283" s="113">
        <f t="shared" si="5"/>
        <v>0.9921009433962265</v>
      </c>
      <c r="J283" s="58">
        <v>0</v>
      </c>
    </row>
    <row r="284" spans="1:10" ht="39.75" customHeight="1">
      <c r="A284" s="28"/>
      <c r="B284" s="28"/>
      <c r="C284" s="28">
        <v>6050</v>
      </c>
      <c r="D284" s="29" t="s">
        <v>21</v>
      </c>
      <c r="E284" s="31">
        <v>10000</v>
      </c>
      <c r="F284" s="31"/>
      <c r="G284" s="31"/>
      <c r="H284" s="31">
        <v>0</v>
      </c>
      <c r="I284" s="113">
        <v>0</v>
      </c>
      <c r="J284" s="58">
        <v>0</v>
      </c>
    </row>
    <row r="285" spans="1:10" ht="30.75" customHeight="1">
      <c r="A285" s="83">
        <v>851</v>
      </c>
      <c r="B285" s="83"/>
      <c r="C285" s="83"/>
      <c r="D285" s="85" t="s">
        <v>164</v>
      </c>
      <c r="E285" s="87">
        <f>SUM(E286+E292+E302)</f>
        <v>299130</v>
      </c>
      <c r="F285" s="87"/>
      <c r="G285" s="87"/>
      <c r="H285" s="87">
        <f>SUM(H286+H292+H302)</f>
        <v>293833.51</v>
      </c>
      <c r="I285" s="90">
        <f t="shared" si="5"/>
        <v>0.982293685019891</v>
      </c>
      <c r="J285" s="109">
        <f>SUM(J302+J292+J286)</f>
        <v>0</v>
      </c>
    </row>
    <row r="286" spans="1:10" ht="30.75" customHeight="1">
      <c r="A286" s="35"/>
      <c r="B286" s="35">
        <v>85153</v>
      </c>
      <c r="C286" s="35"/>
      <c r="D286" s="23" t="s">
        <v>225</v>
      </c>
      <c r="E286" s="25">
        <f>SUM(E287:E291)</f>
        <v>27562</v>
      </c>
      <c r="F286" s="25"/>
      <c r="G286" s="25"/>
      <c r="H286" s="25">
        <f>SUM(H287:H291)</f>
        <v>27553.57</v>
      </c>
      <c r="I286" s="112">
        <f t="shared" si="5"/>
        <v>0.9996941441114577</v>
      </c>
      <c r="J286" s="59">
        <f>SUM(J287:J291)</f>
        <v>0</v>
      </c>
    </row>
    <row r="287" spans="1:10" ht="24.75" customHeight="1">
      <c r="A287" s="28"/>
      <c r="B287" s="28"/>
      <c r="C287" s="28">
        <v>4110</v>
      </c>
      <c r="D287" s="29" t="s">
        <v>51</v>
      </c>
      <c r="E287" s="31">
        <v>2315</v>
      </c>
      <c r="F287" s="31"/>
      <c r="G287" s="31"/>
      <c r="H287" s="31">
        <v>2311.34</v>
      </c>
      <c r="I287" s="113">
        <f t="shared" si="5"/>
        <v>0.9984190064794817</v>
      </c>
      <c r="J287" s="58">
        <v>0</v>
      </c>
    </row>
    <row r="288" spans="1:10" ht="26.25" customHeight="1">
      <c r="A288" s="28"/>
      <c r="B288" s="28"/>
      <c r="C288" s="28">
        <v>4170</v>
      </c>
      <c r="D288" s="45" t="s">
        <v>18</v>
      </c>
      <c r="E288" s="31">
        <v>23310</v>
      </c>
      <c r="F288" s="31"/>
      <c r="G288" s="31"/>
      <c r="H288" s="31">
        <v>23310</v>
      </c>
      <c r="I288" s="113">
        <f t="shared" si="5"/>
        <v>1</v>
      </c>
      <c r="J288" s="58">
        <v>0</v>
      </c>
    </row>
    <row r="289" spans="1:10" ht="29.25" customHeight="1">
      <c r="A289" s="28"/>
      <c r="B289" s="28"/>
      <c r="C289" s="28">
        <v>4210</v>
      </c>
      <c r="D289" s="29" t="s">
        <v>19</v>
      </c>
      <c r="E289" s="31">
        <v>1417</v>
      </c>
      <c r="F289" s="31"/>
      <c r="G289" s="31"/>
      <c r="H289" s="31">
        <v>1416.83</v>
      </c>
      <c r="I289" s="113">
        <f t="shared" si="5"/>
        <v>0.9998800282286521</v>
      </c>
      <c r="J289" s="33">
        <v>0</v>
      </c>
    </row>
    <row r="290" spans="1:10" ht="29.25" customHeight="1">
      <c r="A290" s="28"/>
      <c r="B290" s="28"/>
      <c r="C290" s="28">
        <v>4220</v>
      </c>
      <c r="D290" s="29" t="s">
        <v>166</v>
      </c>
      <c r="E290" s="31">
        <v>520</v>
      </c>
      <c r="F290" s="31"/>
      <c r="G290" s="31"/>
      <c r="H290" s="31">
        <v>515.4</v>
      </c>
      <c r="I290" s="113">
        <f t="shared" si="5"/>
        <v>0.9911538461538462</v>
      </c>
      <c r="J290" s="33">
        <v>0</v>
      </c>
    </row>
    <row r="291" spans="1:10" ht="25.5" customHeight="1">
      <c r="A291" s="28"/>
      <c r="B291" s="28"/>
      <c r="C291" s="28">
        <v>4300</v>
      </c>
      <c r="D291" s="29" t="s">
        <v>14</v>
      </c>
      <c r="E291" s="31">
        <v>0</v>
      </c>
      <c r="F291" s="31"/>
      <c r="G291" s="31"/>
      <c r="H291" s="31">
        <v>0</v>
      </c>
      <c r="I291" s="113" t="e">
        <f t="shared" si="5"/>
        <v>#DIV/0!</v>
      </c>
      <c r="J291" s="33">
        <v>0</v>
      </c>
    </row>
    <row r="292" spans="1:10" ht="29.25" customHeight="1">
      <c r="A292" s="35"/>
      <c r="B292" s="35">
        <v>85154</v>
      </c>
      <c r="C292" s="35"/>
      <c r="D292" s="23" t="s">
        <v>165</v>
      </c>
      <c r="E292" s="25">
        <f>SUM(E293:E301)</f>
        <v>267438</v>
      </c>
      <c r="F292" s="25"/>
      <c r="G292" s="25"/>
      <c r="H292" s="25">
        <f>SUM(H293:H301)</f>
        <v>263322.21</v>
      </c>
      <c r="I292" s="112">
        <f t="shared" si="5"/>
        <v>0.984610302200884</v>
      </c>
      <c r="J292" s="59">
        <f>SUM(J294:J301)</f>
        <v>0</v>
      </c>
    </row>
    <row r="293" spans="1:10" ht="76.5" customHeight="1">
      <c r="A293" s="28"/>
      <c r="B293" s="28"/>
      <c r="C293" s="28">
        <v>2710</v>
      </c>
      <c r="D293" s="29" t="s">
        <v>269</v>
      </c>
      <c r="E293" s="31">
        <v>3500</v>
      </c>
      <c r="F293" s="31"/>
      <c r="G293" s="31"/>
      <c r="H293" s="31">
        <v>3500</v>
      </c>
      <c r="I293" s="113">
        <f t="shared" si="5"/>
        <v>1</v>
      </c>
      <c r="J293" s="58">
        <v>0</v>
      </c>
    </row>
    <row r="294" spans="1:10" ht="25.5" customHeight="1">
      <c r="A294" s="28"/>
      <c r="B294" s="28"/>
      <c r="C294" s="28">
        <v>4110</v>
      </c>
      <c r="D294" s="29" t="s">
        <v>51</v>
      </c>
      <c r="E294" s="31">
        <v>2520</v>
      </c>
      <c r="F294" s="31"/>
      <c r="G294" s="31"/>
      <c r="H294" s="31">
        <v>2515.73</v>
      </c>
      <c r="I294" s="113">
        <f t="shared" si="5"/>
        <v>0.9983055555555556</v>
      </c>
      <c r="J294" s="58">
        <v>0</v>
      </c>
    </row>
    <row r="295" spans="1:10" ht="30.75" customHeight="1">
      <c r="A295" s="28"/>
      <c r="B295" s="28"/>
      <c r="C295" s="28">
        <v>4170</v>
      </c>
      <c r="D295" s="45" t="s">
        <v>18</v>
      </c>
      <c r="E295" s="31">
        <v>118555</v>
      </c>
      <c r="F295" s="31"/>
      <c r="G295" s="31"/>
      <c r="H295" s="31">
        <v>115205.78</v>
      </c>
      <c r="I295" s="113">
        <f t="shared" si="5"/>
        <v>0.9717496520602252</v>
      </c>
      <c r="J295" s="58">
        <v>0</v>
      </c>
    </row>
    <row r="296" spans="1:10" ht="29.25" customHeight="1">
      <c r="A296" s="28"/>
      <c r="B296" s="28"/>
      <c r="C296" s="28">
        <v>4210</v>
      </c>
      <c r="D296" s="29" t="s">
        <v>19</v>
      </c>
      <c r="E296" s="31">
        <v>59300</v>
      </c>
      <c r="F296" s="31"/>
      <c r="G296" s="31"/>
      <c r="H296" s="31">
        <v>58838.06</v>
      </c>
      <c r="I296" s="113">
        <f t="shared" si="5"/>
        <v>0.9922101180438448</v>
      </c>
      <c r="J296" s="33">
        <v>0</v>
      </c>
    </row>
    <row r="297" spans="1:10" ht="30.75" customHeight="1">
      <c r="A297" s="28"/>
      <c r="B297" s="28"/>
      <c r="C297" s="28">
        <v>4220</v>
      </c>
      <c r="D297" s="29" t="s">
        <v>166</v>
      </c>
      <c r="E297" s="31">
        <v>10680</v>
      </c>
      <c r="F297" s="31"/>
      <c r="G297" s="31"/>
      <c r="H297" s="31">
        <v>10565.68</v>
      </c>
      <c r="I297" s="113">
        <f t="shared" si="5"/>
        <v>0.9892958801498127</v>
      </c>
      <c r="J297" s="33">
        <v>0</v>
      </c>
    </row>
    <row r="298" spans="1:10" ht="27" customHeight="1">
      <c r="A298" s="28"/>
      <c r="B298" s="28"/>
      <c r="C298" s="28">
        <v>4300</v>
      </c>
      <c r="D298" s="29" t="s">
        <v>14</v>
      </c>
      <c r="E298" s="31">
        <v>71757</v>
      </c>
      <c r="F298" s="31"/>
      <c r="G298" s="31"/>
      <c r="H298" s="31">
        <v>71755.03</v>
      </c>
      <c r="I298" s="113">
        <f t="shared" si="5"/>
        <v>0.9999725462324233</v>
      </c>
      <c r="J298" s="33">
        <v>0</v>
      </c>
    </row>
    <row r="299" spans="1:10" ht="30">
      <c r="A299" s="28"/>
      <c r="B299" s="28"/>
      <c r="C299" s="48" t="s">
        <v>60</v>
      </c>
      <c r="D299" s="45" t="s">
        <v>61</v>
      </c>
      <c r="E299" s="31">
        <v>800</v>
      </c>
      <c r="F299" s="31">
        <v>146</v>
      </c>
      <c r="G299" s="31"/>
      <c r="H299" s="31">
        <v>616.83</v>
      </c>
      <c r="I299" s="113">
        <f t="shared" si="5"/>
        <v>0.7710375</v>
      </c>
      <c r="J299" s="33">
        <v>0</v>
      </c>
    </row>
    <row r="300" spans="1:10" ht="29.25" customHeight="1">
      <c r="A300" s="28"/>
      <c r="B300" s="28"/>
      <c r="C300" s="48" t="s">
        <v>209</v>
      </c>
      <c r="D300" s="45" t="s">
        <v>63</v>
      </c>
      <c r="E300" s="31">
        <v>36</v>
      </c>
      <c r="F300" s="31"/>
      <c r="G300" s="31"/>
      <c r="H300" s="31">
        <v>35.1</v>
      </c>
      <c r="I300" s="113">
        <f t="shared" si="5"/>
        <v>0.9750000000000001</v>
      </c>
      <c r="J300" s="33">
        <v>0</v>
      </c>
    </row>
    <row r="301" spans="1:10" ht="30">
      <c r="A301" s="28"/>
      <c r="B301" s="28"/>
      <c r="C301" s="48" t="s">
        <v>70</v>
      </c>
      <c r="D301" s="45" t="s">
        <v>71</v>
      </c>
      <c r="E301" s="31">
        <v>290</v>
      </c>
      <c r="F301" s="31"/>
      <c r="G301" s="31"/>
      <c r="H301" s="31">
        <v>290</v>
      </c>
      <c r="I301" s="113">
        <f t="shared" si="5"/>
        <v>1</v>
      </c>
      <c r="J301" s="33">
        <v>0</v>
      </c>
    </row>
    <row r="302" spans="1:10" ht="30" customHeight="1">
      <c r="A302" s="35"/>
      <c r="B302" s="35">
        <v>85195</v>
      </c>
      <c r="C302" s="22"/>
      <c r="D302" s="23" t="s">
        <v>11</v>
      </c>
      <c r="E302" s="25">
        <f>SUM(E303:E305)</f>
        <v>4130</v>
      </c>
      <c r="F302" s="25"/>
      <c r="G302" s="25"/>
      <c r="H302" s="25">
        <f>SUM(H303:H305)</f>
        <v>2957.73</v>
      </c>
      <c r="I302" s="112">
        <f t="shared" si="5"/>
        <v>0.7161573849878935</v>
      </c>
      <c r="J302" s="27">
        <f>SUM(J303:J305)</f>
        <v>0</v>
      </c>
    </row>
    <row r="303" spans="1:10" ht="26.25" customHeight="1">
      <c r="A303" s="28"/>
      <c r="B303" s="28"/>
      <c r="C303" s="48" t="s">
        <v>146</v>
      </c>
      <c r="D303" s="29" t="s">
        <v>49</v>
      </c>
      <c r="E303" s="31">
        <v>107</v>
      </c>
      <c r="F303" s="31"/>
      <c r="G303" s="31"/>
      <c r="H303" s="31">
        <v>98.32</v>
      </c>
      <c r="I303" s="113">
        <f t="shared" si="5"/>
        <v>0.9188785046728971</v>
      </c>
      <c r="J303" s="33">
        <v>0</v>
      </c>
    </row>
    <row r="304" spans="1:10" ht="26.25" customHeight="1">
      <c r="A304" s="28"/>
      <c r="B304" s="28"/>
      <c r="C304" s="48" t="s">
        <v>150</v>
      </c>
      <c r="D304" s="29" t="s">
        <v>19</v>
      </c>
      <c r="E304" s="31">
        <v>6</v>
      </c>
      <c r="F304" s="31"/>
      <c r="G304" s="31"/>
      <c r="H304" s="31">
        <v>3.15</v>
      </c>
      <c r="I304" s="113">
        <f t="shared" si="5"/>
        <v>0.525</v>
      </c>
      <c r="J304" s="33">
        <v>0</v>
      </c>
    </row>
    <row r="305" spans="1:10" ht="29.25" customHeight="1">
      <c r="A305" s="28"/>
      <c r="B305" s="28"/>
      <c r="C305" s="48" t="s">
        <v>55</v>
      </c>
      <c r="D305" s="29" t="s">
        <v>14</v>
      </c>
      <c r="E305" s="31">
        <v>4017</v>
      </c>
      <c r="F305" s="31"/>
      <c r="G305" s="31"/>
      <c r="H305" s="31">
        <v>2856.26</v>
      </c>
      <c r="I305" s="113">
        <f t="shared" si="5"/>
        <v>0.7110430669653971</v>
      </c>
      <c r="J305" s="33">
        <v>0</v>
      </c>
    </row>
    <row r="306" spans="1:10" ht="30.75" customHeight="1">
      <c r="A306" s="83">
        <v>852</v>
      </c>
      <c r="B306" s="83"/>
      <c r="C306" s="84"/>
      <c r="D306" s="85" t="s">
        <v>168</v>
      </c>
      <c r="E306" s="87">
        <f>SUM(E307+E309+E331+E333+E335+E337+E340+E363+E373)</f>
        <v>12543450</v>
      </c>
      <c r="F306" s="87" t="e">
        <f>SUM(F309+F331+F333+F335+F340+F363+F373+#REF!)</f>
        <v>#REF!</v>
      </c>
      <c r="G306" s="87" t="e">
        <f>SUM(G309+G331+G333+G335+G340+G363+G373+#REF!)</f>
        <v>#REF!</v>
      </c>
      <c r="H306" s="87">
        <f>SUM(H307+H309+H331+H333+H335+H337+H340+H363+H373)</f>
        <v>12456096.479999999</v>
      </c>
      <c r="I306" s="90">
        <f t="shared" si="5"/>
        <v>0.9930359255228823</v>
      </c>
      <c r="J306" s="87">
        <f>SUM(J307+J309+J331+J333+J335+J337+J340+J363+J373)</f>
        <v>0</v>
      </c>
    </row>
    <row r="307" spans="1:10" ht="32.25" customHeight="1">
      <c r="A307" s="35"/>
      <c r="B307" s="35">
        <v>85202</v>
      </c>
      <c r="C307" s="22"/>
      <c r="D307" s="23" t="s">
        <v>169</v>
      </c>
      <c r="E307" s="25">
        <f>SUM(E308)</f>
        <v>132282</v>
      </c>
      <c r="F307" s="25"/>
      <c r="G307" s="25"/>
      <c r="H307" s="25">
        <f>SUM(H308)</f>
        <v>132281.33</v>
      </c>
      <c r="I307" s="112">
        <f t="shared" si="5"/>
        <v>0.9999949350629714</v>
      </c>
      <c r="J307" s="25">
        <f>SUM(J308)</f>
        <v>0</v>
      </c>
    </row>
    <row r="308" spans="1:10" ht="45">
      <c r="A308" s="35"/>
      <c r="B308" s="35"/>
      <c r="C308" s="48" t="s">
        <v>170</v>
      </c>
      <c r="D308" s="29" t="s">
        <v>171</v>
      </c>
      <c r="E308" s="31">
        <v>132282</v>
      </c>
      <c r="F308" s="31"/>
      <c r="G308" s="31"/>
      <c r="H308" s="31">
        <v>132281.33</v>
      </c>
      <c r="I308" s="113">
        <f t="shared" si="5"/>
        <v>0.9999949350629714</v>
      </c>
      <c r="J308" s="31">
        <v>0</v>
      </c>
    </row>
    <row r="309" spans="1:10" ht="47.25">
      <c r="A309" s="35"/>
      <c r="B309" s="35">
        <v>85212</v>
      </c>
      <c r="C309" s="22"/>
      <c r="D309" s="23" t="s">
        <v>172</v>
      </c>
      <c r="E309" s="25">
        <f>SUM(E310:E330)</f>
        <v>6161631</v>
      </c>
      <c r="F309" s="25">
        <f>SUM(F310:F330)</f>
        <v>0</v>
      </c>
      <c r="G309" s="25">
        <f>SUM(G310:G330)</f>
        <v>0</v>
      </c>
      <c r="H309" s="25">
        <f>SUM(H310:H330)</f>
        <v>6134358.36</v>
      </c>
      <c r="I309" s="112">
        <f t="shared" si="5"/>
        <v>0.9955737953149094</v>
      </c>
      <c r="J309" s="27">
        <f>SUM(J310:J330)</f>
        <v>0</v>
      </c>
    </row>
    <row r="310" spans="1:10" ht="45">
      <c r="A310" s="35"/>
      <c r="B310" s="35"/>
      <c r="C310" s="28">
        <v>2910</v>
      </c>
      <c r="D310" s="29" t="s">
        <v>199</v>
      </c>
      <c r="E310" s="31">
        <v>18400</v>
      </c>
      <c r="F310" s="31"/>
      <c r="G310" s="31"/>
      <c r="H310" s="31">
        <v>13012.92</v>
      </c>
      <c r="I310" s="113">
        <f aca="true" t="shared" si="6" ref="I310:I365">H310/E310</f>
        <v>0.7072239130434783</v>
      </c>
      <c r="J310" s="33">
        <v>0</v>
      </c>
    </row>
    <row r="311" spans="1:10" ht="30">
      <c r="A311" s="35"/>
      <c r="B311" s="35"/>
      <c r="C311" s="28">
        <v>3020</v>
      </c>
      <c r="D311" s="29" t="s">
        <v>48</v>
      </c>
      <c r="E311" s="31">
        <v>185</v>
      </c>
      <c r="F311" s="31"/>
      <c r="G311" s="31"/>
      <c r="H311" s="31">
        <v>175.63</v>
      </c>
      <c r="I311" s="113">
        <f t="shared" si="6"/>
        <v>0.9493513513513513</v>
      </c>
      <c r="J311" s="33">
        <v>0</v>
      </c>
    </row>
    <row r="312" spans="1:10" ht="28.5" customHeight="1">
      <c r="A312" s="28"/>
      <c r="B312" s="28"/>
      <c r="C312" s="28">
        <v>3110</v>
      </c>
      <c r="D312" s="29" t="s">
        <v>173</v>
      </c>
      <c r="E312" s="31">
        <v>5843767</v>
      </c>
      <c r="F312" s="31"/>
      <c r="G312" s="31"/>
      <c r="H312" s="31">
        <v>5843629.41</v>
      </c>
      <c r="I312" s="113">
        <f t="shared" si="6"/>
        <v>0.9999764552556596</v>
      </c>
      <c r="J312" s="33">
        <v>0</v>
      </c>
    </row>
    <row r="313" spans="1:10" ht="25.5" customHeight="1">
      <c r="A313" s="28"/>
      <c r="B313" s="28"/>
      <c r="C313" s="28">
        <v>4010</v>
      </c>
      <c r="D313" s="29" t="s">
        <v>49</v>
      </c>
      <c r="E313" s="31">
        <v>141119</v>
      </c>
      <c r="F313" s="31"/>
      <c r="G313" s="31"/>
      <c r="H313" s="31">
        <v>137337.7</v>
      </c>
      <c r="I313" s="113">
        <f t="shared" si="6"/>
        <v>0.9732048838214558</v>
      </c>
      <c r="J313" s="33">
        <v>0</v>
      </c>
    </row>
    <row r="314" spans="1:10" ht="29.25" customHeight="1">
      <c r="A314" s="28"/>
      <c r="B314" s="28"/>
      <c r="C314" s="28">
        <v>4040</v>
      </c>
      <c r="D314" s="45" t="s">
        <v>50</v>
      </c>
      <c r="E314" s="31">
        <v>10494</v>
      </c>
      <c r="F314" s="31"/>
      <c r="G314" s="31"/>
      <c r="H314" s="31">
        <v>9320.61</v>
      </c>
      <c r="I314" s="113">
        <f t="shared" si="6"/>
        <v>0.8881846769582619</v>
      </c>
      <c r="J314" s="33">
        <v>0</v>
      </c>
    </row>
    <row r="315" spans="1:10" ht="30" customHeight="1">
      <c r="A315" s="28"/>
      <c r="B315" s="28"/>
      <c r="C315" s="28">
        <v>4110</v>
      </c>
      <c r="D315" s="29" t="s">
        <v>51</v>
      </c>
      <c r="E315" s="31">
        <v>69518</v>
      </c>
      <c r="F315" s="31"/>
      <c r="G315" s="31"/>
      <c r="H315" s="31">
        <v>69516.6</v>
      </c>
      <c r="I315" s="113">
        <f t="shared" si="6"/>
        <v>0.9999798613308785</v>
      </c>
      <c r="J315" s="33">
        <v>0</v>
      </c>
    </row>
    <row r="316" spans="1:10" ht="29.25" customHeight="1">
      <c r="A316" s="28"/>
      <c r="B316" s="28"/>
      <c r="C316" s="28">
        <v>4120</v>
      </c>
      <c r="D316" s="45" t="s">
        <v>52</v>
      </c>
      <c r="E316" s="31">
        <v>3467</v>
      </c>
      <c r="F316" s="31"/>
      <c r="G316" s="31"/>
      <c r="H316" s="31">
        <v>3465.72</v>
      </c>
      <c r="I316" s="113">
        <f t="shared" si="6"/>
        <v>0.9996308047303143</v>
      </c>
      <c r="J316" s="33">
        <v>0</v>
      </c>
    </row>
    <row r="317" spans="1:10" ht="30">
      <c r="A317" s="28"/>
      <c r="B317" s="28"/>
      <c r="C317" s="28">
        <v>4140</v>
      </c>
      <c r="D317" s="45" t="s">
        <v>78</v>
      </c>
      <c r="E317" s="31">
        <v>4632</v>
      </c>
      <c r="F317" s="31"/>
      <c r="G317" s="31"/>
      <c r="H317" s="31">
        <v>4631.15</v>
      </c>
      <c r="I317" s="113">
        <f t="shared" si="6"/>
        <v>0.9998164939550949</v>
      </c>
      <c r="J317" s="33">
        <v>0</v>
      </c>
    </row>
    <row r="318" spans="1:10" ht="27" customHeight="1">
      <c r="A318" s="28"/>
      <c r="B318" s="28"/>
      <c r="C318" s="28">
        <v>4210</v>
      </c>
      <c r="D318" s="29" t="s">
        <v>19</v>
      </c>
      <c r="E318" s="31">
        <v>25299</v>
      </c>
      <c r="F318" s="31"/>
      <c r="G318" s="31"/>
      <c r="H318" s="31">
        <v>25294.64</v>
      </c>
      <c r="I318" s="113">
        <f t="shared" si="6"/>
        <v>0.9998276611723783</v>
      </c>
      <c r="J318" s="33">
        <v>0</v>
      </c>
    </row>
    <row r="319" spans="1:10" ht="29.25" customHeight="1">
      <c r="A319" s="28"/>
      <c r="B319" s="28"/>
      <c r="C319" s="28">
        <v>4260</v>
      </c>
      <c r="D319" s="29" t="s">
        <v>53</v>
      </c>
      <c r="E319" s="31">
        <v>0</v>
      </c>
      <c r="F319" s="31"/>
      <c r="G319" s="31"/>
      <c r="H319" s="31">
        <v>0</v>
      </c>
      <c r="I319" s="113"/>
      <c r="J319" s="33"/>
    </row>
    <row r="320" spans="1:10" ht="29.25" customHeight="1">
      <c r="A320" s="28"/>
      <c r="B320" s="28"/>
      <c r="C320" s="28">
        <v>4270</v>
      </c>
      <c r="D320" s="29" t="s">
        <v>20</v>
      </c>
      <c r="E320" s="31">
        <v>0</v>
      </c>
      <c r="F320" s="31"/>
      <c r="G320" s="31"/>
      <c r="H320" s="31">
        <v>0</v>
      </c>
      <c r="I320" s="113"/>
      <c r="J320" s="33"/>
    </row>
    <row r="321" spans="1:10" ht="30" customHeight="1">
      <c r="A321" s="28"/>
      <c r="B321" s="28"/>
      <c r="C321" s="28">
        <v>4280</v>
      </c>
      <c r="D321" s="29" t="s">
        <v>87</v>
      </c>
      <c r="E321" s="31">
        <v>240</v>
      </c>
      <c r="F321" s="31"/>
      <c r="G321" s="31"/>
      <c r="H321" s="31">
        <v>240</v>
      </c>
      <c r="I321" s="113">
        <f t="shared" si="6"/>
        <v>1</v>
      </c>
      <c r="J321" s="33">
        <v>0</v>
      </c>
    </row>
    <row r="322" spans="1:10" ht="29.25" customHeight="1">
      <c r="A322" s="39"/>
      <c r="B322" s="28"/>
      <c r="C322" s="48" t="s">
        <v>39</v>
      </c>
      <c r="D322" s="29" t="s">
        <v>14</v>
      </c>
      <c r="E322" s="31">
        <v>15534</v>
      </c>
      <c r="F322" s="31"/>
      <c r="G322" s="31"/>
      <c r="H322" s="31">
        <v>8133.19</v>
      </c>
      <c r="I322" s="113">
        <f t="shared" si="6"/>
        <v>0.5235734517831853</v>
      </c>
      <c r="J322" s="33">
        <v>0</v>
      </c>
    </row>
    <row r="323" spans="1:10" ht="29.25" customHeight="1">
      <c r="A323" s="39"/>
      <c r="B323" s="28"/>
      <c r="C323" s="48" t="s">
        <v>56</v>
      </c>
      <c r="D323" s="29" t="s">
        <v>57</v>
      </c>
      <c r="E323" s="31">
        <v>300</v>
      </c>
      <c r="F323" s="31"/>
      <c r="G323" s="31"/>
      <c r="H323" s="31">
        <v>298.68</v>
      </c>
      <c r="I323" s="113">
        <f t="shared" si="6"/>
        <v>0.9956</v>
      </c>
      <c r="J323" s="33">
        <v>0</v>
      </c>
    </row>
    <row r="324" spans="1:10" ht="30">
      <c r="A324" s="39"/>
      <c r="B324" s="28"/>
      <c r="C324" s="48" t="s">
        <v>60</v>
      </c>
      <c r="D324" s="29" t="s">
        <v>61</v>
      </c>
      <c r="E324" s="31">
        <v>500</v>
      </c>
      <c r="F324" s="31"/>
      <c r="G324" s="31"/>
      <c r="H324" s="31">
        <v>0</v>
      </c>
      <c r="I324" s="113">
        <f t="shared" si="6"/>
        <v>0</v>
      </c>
      <c r="J324" s="33">
        <v>0</v>
      </c>
    </row>
    <row r="325" spans="1:10" ht="33.75" customHeight="1">
      <c r="A325" s="39"/>
      <c r="B325" s="28"/>
      <c r="C325" s="48" t="s">
        <v>62</v>
      </c>
      <c r="D325" s="29" t="s">
        <v>63</v>
      </c>
      <c r="E325" s="31">
        <v>292</v>
      </c>
      <c r="F325" s="31"/>
      <c r="G325" s="31"/>
      <c r="H325" s="31">
        <v>91.94</v>
      </c>
      <c r="I325" s="113">
        <f t="shared" si="6"/>
        <v>0.3148630136986301</v>
      </c>
      <c r="J325" s="33">
        <v>0</v>
      </c>
    </row>
    <row r="326" spans="1:10" ht="30">
      <c r="A326" s="28"/>
      <c r="B326" s="28"/>
      <c r="C326" s="28">
        <v>4440</v>
      </c>
      <c r="D326" s="29" t="s">
        <v>65</v>
      </c>
      <c r="E326" s="31">
        <v>3144</v>
      </c>
      <c r="F326" s="31"/>
      <c r="G326" s="31"/>
      <c r="H326" s="31">
        <v>3144</v>
      </c>
      <c r="I326" s="113">
        <f t="shared" si="6"/>
        <v>1</v>
      </c>
      <c r="J326" s="33">
        <v>0</v>
      </c>
    </row>
    <row r="327" spans="1:10" ht="45">
      <c r="A327" s="28"/>
      <c r="B327" s="28"/>
      <c r="C327" s="28">
        <v>4560</v>
      </c>
      <c r="D327" s="29" t="s">
        <v>210</v>
      </c>
      <c r="E327" s="31">
        <v>4000</v>
      </c>
      <c r="F327" s="31"/>
      <c r="G327" s="31"/>
      <c r="H327" s="31">
        <v>2970.19</v>
      </c>
      <c r="I327" s="113">
        <f t="shared" si="6"/>
        <v>0.7425475</v>
      </c>
      <c r="J327" s="33">
        <v>0</v>
      </c>
    </row>
    <row r="328" spans="1:10" ht="30">
      <c r="A328" s="28"/>
      <c r="B328" s="28"/>
      <c r="C328" s="28">
        <v>4700</v>
      </c>
      <c r="D328" s="45" t="s">
        <v>67</v>
      </c>
      <c r="E328" s="31">
        <v>1790</v>
      </c>
      <c r="F328" s="31"/>
      <c r="G328" s="31"/>
      <c r="H328" s="31">
        <v>590</v>
      </c>
      <c r="I328" s="113">
        <f t="shared" si="6"/>
        <v>0.329608938547486</v>
      </c>
      <c r="J328" s="33">
        <v>0</v>
      </c>
    </row>
    <row r="329" spans="1:10" ht="45">
      <c r="A329" s="28"/>
      <c r="B329" s="28"/>
      <c r="C329" s="28">
        <v>4740</v>
      </c>
      <c r="D329" s="45" t="s">
        <v>69</v>
      </c>
      <c r="E329" s="31">
        <v>4500</v>
      </c>
      <c r="F329" s="31"/>
      <c r="G329" s="31"/>
      <c r="H329" s="31">
        <v>4499.84</v>
      </c>
      <c r="I329" s="113">
        <f t="shared" si="6"/>
        <v>0.9999644444444444</v>
      </c>
      <c r="J329" s="33">
        <v>0</v>
      </c>
    </row>
    <row r="330" spans="1:10" ht="30">
      <c r="A330" s="28"/>
      <c r="B330" s="28"/>
      <c r="C330" s="28">
        <v>4750</v>
      </c>
      <c r="D330" s="45" t="s">
        <v>71</v>
      </c>
      <c r="E330" s="31">
        <v>14450</v>
      </c>
      <c r="F330" s="31"/>
      <c r="G330" s="31"/>
      <c r="H330" s="31">
        <v>8006.14</v>
      </c>
      <c r="I330" s="113">
        <f t="shared" si="6"/>
        <v>0.5540581314878893</v>
      </c>
      <c r="J330" s="33">
        <v>0</v>
      </c>
    </row>
    <row r="331" spans="1:10" ht="47.25">
      <c r="A331" s="35"/>
      <c r="B331" s="35">
        <v>85213</v>
      </c>
      <c r="C331" s="35"/>
      <c r="D331" s="23" t="s">
        <v>174</v>
      </c>
      <c r="E331" s="25">
        <f>SUM(E332:E332)</f>
        <v>82930</v>
      </c>
      <c r="F331" s="25">
        <f>SUM(F332:F332)</f>
        <v>0</v>
      </c>
      <c r="G331" s="25">
        <f>SUM(G332:G332)</f>
        <v>0</v>
      </c>
      <c r="H331" s="25">
        <f>SUM(H332:H332)</f>
        <v>82234.87</v>
      </c>
      <c r="I331" s="112">
        <f t="shared" si="6"/>
        <v>0.991617870493187</v>
      </c>
      <c r="J331" s="27">
        <f>SUM(J332:J332)</f>
        <v>0</v>
      </c>
    </row>
    <row r="332" spans="1:10" ht="33.75" customHeight="1">
      <c r="A332" s="28"/>
      <c r="B332" s="28"/>
      <c r="C332" s="28">
        <v>4130</v>
      </c>
      <c r="D332" s="29" t="s">
        <v>175</v>
      </c>
      <c r="E332" s="31">
        <v>82930</v>
      </c>
      <c r="F332" s="31"/>
      <c r="G332" s="31"/>
      <c r="H332" s="31">
        <v>82234.87</v>
      </c>
      <c r="I332" s="113">
        <f t="shared" si="6"/>
        <v>0.991617870493187</v>
      </c>
      <c r="J332" s="33">
        <v>0</v>
      </c>
    </row>
    <row r="333" spans="1:10" ht="33.75" customHeight="1">
      <c r="A333" s="39"/>
      <c r="B333" s="39">
        <v>85214</v>
      </c>
      <c r="C333" s="39"/>
      <c r="D333" s="40" t="s">
        <v>176</v>
      </c>
      <c r="E333" s="42">
        <f>SUM(E334:E334)</f>
        <v>2099200</v>
      </c>
      <c r="F333" s="42">
        <f>SUM(F334:F334)</f>
        <v>0</v>
      </c>
      <c r="G333" s="42">
        <f>SUM(G334:G334)</f>
        <v>0</v>
      </c>
      <c r="H333" s="42">
        <f>SUM(H334:H334)</f>
        <v>2099024.62</v>
      </c>
      <c r="I333" s="112">
        <f t="shared" si="6"/>
        <v>0.9999164538871952</v>
      </c>
      <c r="J333" s="27">
        <f>SUM(J334:J334)</f>
        <v>0</v>
      </c>
    </row>
    <row r="334" spans="1:10" ht="26.25" customHeight="1">
      <c r="A334" s="39"/>
      <c r="B334" s="28"/>
      <c r="C334" s="28">
        <v>3110</v>
      </c>
      <c r="D334" s="29" t="s">
        <v>13</v>
      </c>
      <c r="E334" s="31">
        <v>2099200</v>
      </c>
      <c r="F334" s="31"/>
      <c r="G334" s="31"/>
      <c r="H334" s="31">
        <v>2099024.62</v>
      </c>
      <c r="I334" s="113">
        <f t="shared" si="6"/>
        <v>0.9999164538871952</v>
      </c>
      <c r="J334" s="33">
        <v>0</v>
      </c>
    </row>
    <row r="335" spans="1:10" ht="27" customHeight="1">
      <c r="A335" s="35"/>
      <c r="B335" s="35">
        <v>85215</v>
      </c>
      <c r="C335" s="35"/>
      <c r="D335" s="23" t="s">
        <v>177</v>
      </c>
      <c r="E335" s="42">
        <f>SUM(E336:E336)</f>
        <v>704356</v>
      </c>
      <c r="F335" s="25"/>
      <c r="G335" s="25"/>
      <c r="H335" s="42">
        <f>SUM(H336:H336)</f>
        <v>704355.6</v>
      </c>
      <c r="I335" s="112">
        <f t="shared" si="6"/>
        <v>0.9999994321053558</v>
      </c>
      <c r="J335" s="42">
        <f>SUM(J336:J336)</f>
        <v>0</v>
      </c>
    </row>
    <row r="336" spans="1:10" ht="32.25" customHeight="1">
      <c r="A336" s="28"/>
      <c r="B336" s="28"/>
      <c r="C336" s="28">
        <v>3110</v>
      </c>
      <c r="D336" s="29" t="s">
        <v>13</v>
      </c>
      <c r="E336" s="31">
        <v>704356</v>
      </c>
      <c r="F336" s="31"/>
      <c r="G336" s="31"/>
      <c r="H336" s="31">
        <v>704355.6</v>
      </c>
      <c r="I336" s="113">
        <f t="shared" si="6"/>
        <v>0.9999994321053558</v>
      </c>
      <c r="J336" s="33">
        <v>0</v>
      </c>
    </row>
    <row r="337" spans="1:10" ht="33.75" customHeight="1">
      <c r="A337" s="35"/>
      <c r="B337" s="35">
        <v>85216</v>
      </c>
      <c r="C337" s="22"/>
      <c r="D337" s="23" t="s">
        <v>252</v>
      </c>
      <c r="E337" s="25">
        <f>SUM(E338:E339)</f>
        <v>901024</v>
      </c>
      <c r="F337" s="25">
        <f>SUM(F338:F356)</f>
        <v>0</v>
      </c>
      <c r="G337" s="25">
        <f>SUM(G338:G356)</f>
        <v>0</v>
      </c>
      <c r="H337" s="25">
        <f>SUM(H338:H339)</f>
        <v>898755.83</v>
      </c>
      <c r="I337" s="112">
        <f t="shared" si="6"/>
        <v>0.9974826752672514</v>
      </c>
      <c r="J337" s="25">
        <f>SUM(J338:J339)</f>
        <v>0</v>
      </c>
    </row>
    <row r="338" spans="1:10" ht="59.25" customHeight="1">
      <c r="A338" s="35"/>
      <c r="B338" s="35"/>
      <c r="C338" s="28">
        <v>2910</v>
      </c>
      <c r="D338" s="29" t="s">
        <v>199</v>
      </c>
      <c r="E338" s="31">
        <v>5000</v>
      </c>
      <c r="F338" s="31"/>
      <c r="G338" s="31"/>
      <c r="H338" s="31">
        <v>2732</v>
      </c>
      <c r="I338" s="113">
        <f>H338/E338</f>
        <v>0.5464</v>
      </c>
      <c r="J338" s="33">
        <v>0</v>
      </c>
    </row>
    <row r="339" spans="1:10" ht="27.75" customHeight="1">
      <c r="A339" s="35"/>
      <c r="B339" s="35"/>
      <c r="C339" s="28">
        <v>3110</v>
      </c>
      <c r="D339" s="29" t="s">
        <v>13</v>
      </c>
      <c r="E339" s="31">
        <v>896024</v>
      </c>
      <c r="F339" s="31"/>
      <c r="G339" s="31"/>
      <c r="H339" s="31">
        <v>896023.83</v>
      </c>
      <c r="I339" s="113">
        <f>H339/E339</f>
        <v>0.999999810272939</v>
      </c>
      <c r="J339" s="33">
        <v>0</v>
      </c>
    </row>
    <row r="340" spans="1:10" ht="38.25" customHeight="1">
      <c r="A340" s="35"/>
      <c r="B340" s="35">
        <v>85219</v>
      </c>
      <c r="C340" s="35"/>
      <c r="D340" s="23" t="s">
        <v>178</v>
      </c>
      <c r="E340" s="25">
        <f>SUM(E341:E362)</f>
        <v>1084214</v>
      </c>
      <c r="F340" s="25">
        <f>SUM(F341:F358)</f>
        <v>0</v>
      </c>
      <c r="G340" s="25">
        <f>F340/E340</f>
        <v>0</v>
      </c>
      <c r="H340" s="25">
        <f>SUM(H341:H362)</f>
        <v>1066857.53</v>
      </c>
      <c r="I340" s="112">
        <f t="shared" si="6"/>
        <v>0.9839916566286729</v>
      </c>
      <c r="J340" s="25">
        <f>SUM(J341:J362)</f>
        <v>0</v>
      </c>
    </row>
    <row r="341" spans="1:10" ht="30">
      <c r="A341" s="28"/>
      <c r="B341" s="62"/>
      <c r="C341" s="62">
        <v>3020</v>
      </c>
      <c r="D341" s="29" t="s">
        <v>48</v>
      </c>
      <c r="E341" s="31">
        <v>1000</v>
      </c>
      <c r="F341" s="31"/>
      <c r="G341" s="31"/>
      <c r="H341" s="31">
        <v>958.2</v>
      </c>
      <c r="I341" s="113">
        <f t="shared" si="6"/>
        <v>0.9582</v>
      </c>
      <c r="J341" s="33">
        <v>0</v>
      </c>
    </row>
    <row r="342" spans="1:10" ht="26.25" customHeight="1">
      <c r="A342" s="28"/>
      <c r="B342" s="62"/>
      <c r="C342" s="63" t="s">
        <v>146</v>
      </c>
      <c r="D342" s="29" t="s">
        <v>49</v>
      </c>
      <c r="E342" s="31">
        <v>696260</v>
      </c>
      <c r="F342" s="31"/>
      <c r="G342" s="31"/>
      <c r="H342" s="31">
        <v>696259.67</v>
      </c>
      <c r="I342" s="113">
        <f t="shared" si="6"/>
        <v>0.9999995260391233</v>
      </c>
      <c r="J342" s="33">
        <v>0</v>
      </c>
    </row>
    <row r="343" spans="1:10" ht="26.25" customHeight="1">
      <c r="A343" s="62"/>
      <c r="B343" s="62"/>
      <c r="C343" s="63" t="s">
        <v>147</v>
      </c>
      <c r="D343" s="29" t="s">
        <v>50</v>
      </c>
      <c r="E343" s="31">
        <v>42746</v>
      </c>
      <c r="F343" s="31"/>
      <c r="G343" s="31"/>
      <c r="H343" s="31">
        <v>42745.96</v>
      </c>
      <c r="I343" s="113">
        <f t="shared" si="6"/>
        <v>0.9999990642399289</v>
      </c>
      <c r="J343" s="33">
        <v>0</v>
      </c>
    </row>
    <row r="344" spans="1:10" ht="22.5" customHeight="1">
      <c r="A344" s="62"/>
      <c r="B344" s="62"/>
      <c r="C344" s="63" t="s">
        <v>148</v>
      </c>
      <c r="D344" s="29" t="s">
        <v>51</v>
      </c>
      <c r="E344" s="31">
        <v>105919</v>
      </c>
      <c r="F344" s="31"/>
      <c r="G344" s="31"/>
      <c r="H344" s="31">
        <v>105918.27</v>
      </c>
      <c r="I344" s="113">
        <f t="shared" si="6"/>
        <v>0.9999931079409738</v>
      </c>
      <c r="J344" s="33">
        <v>0</v>
      </c>
    </row>
    <row r="345" spans="1:10" ht="24.75" customHeight="1">
      <c r="A345" s="62"/>
      <c r="B345" s="62"/>
      <c r="C345" s="63" t="s">
        <v>149</v>
      </c>
      <c r="D345" s="29" t="s">
        <v>52</v>
      </c>
      <c r="E345" s="31">
        <v>13932</v>
      </c>
      <c r="F345" s="31"/>
      <c r="G345" s="31"/>
      <c r="H345" s="31">
        <v>13931.23</v>
      </c>
      <c r="I345" s="113">
        <f t="shared" si="6"/>
        <v>0.9999447315532587</v>
      </c>
      <c r="J345" s="33">
        <v>0</v>
      </c>
    </row>
    <row r="346" spans="1:10" ht="30">
      <c r="A346" s="62"/>
      <c r="B346" s="62"/>
      <c r="C346" s="63" t="s">
        <v>179</v>
      </c>
      <c r="D346" s="45" t="s">
        <v>78</v>
      </c>
      <c r="E346" s="31">
        <v>16252</v>
      </c>
      <c r="F346" s="31"/>
      <c r="G346" s="31"/>
      <c r="H346" s="31">
        <v>16251.72</v>
      </c>
      <c r="I346" s="113">
        <f t="shared" si="6"/>
        <v>0.9999827713512183</v>
      </c>
      <c r="J346" s="33">
        <v>0</v>
      </c>
    </row>
    <row r="347" spans="1:10" ht="31.5" customHeight="1">
      <c r="A347" s="62"/>
      <c r="B347" s="62"/>
      <c r="C347" s="63" t="s">
        <v>38</v>
      </c>
      <c r="D347" s="45" t="s">
        <v>18</v>
      </c>
      <c r="E347" s="31">
        <v>3475</v>
      </c>
      <c r="F347" s="31"/>
      <c r="G347" s="31"/>
      <c r="H347" s="31">
        <v>1265</v>
      </c>
      <c r="I347" s="113">
        <f t="shared" si="6"/>
        <v>0.3640287769784173</v>
      </c>
      <c r="J347" s="33">
        <v>0</v>
      </c>
    </row>
    <row r="348" spans="1:10" ht="27" customHeight="1">
      <c r="A348" s="62"/>
      <c r="B348" s="62"/>
      <c r="C348" s="62">
        <v>4210</v>
      </c>
      <c r="D348" s="29" t="s">
        <v>19</v>
      </c>
      <c r="E348" s="31">
        <v>87194</v>
      </c>
      <c r="F348" s="31"/>
      <c r="G348" s="31"/>
      <c r="H348" s="31">
        <v>87189.16</v>
      </c>
      <c r="I348" s="113">
        <f t="shared" si="6"/>
        <v>0.9999444915934583</v>
      </c>
      <c r="J348" s="33">
        <v>0</v>
      </c>
    </row>
    <row r="349" spans="1:10" ht="28.5" customHeight="1">
      <c r="A349" s="62"/>
      <c r="B349" s="62"/>
      <c r="C349" s="62">
        <v>4260</v>
      </c>
      <c r="D349" s="29" t="s">
        <v>53</v>
      </c>
      <c r="E349" s="31">
        <v>14200</v>
      </c>
      <c r="F349" s="31"/>
      <c r="G349" s="31"/>
      <c r="H349" s="31">
        <v>14198.2</v>
      </c>
      <c r="I349" s="113">
        <f t="shared" si="6"/>
        <v>0.9998732394366198</v>
      </c>
      <c r="J349" s="33">
        <v>0</v>
      </c>
    </row>
    <row r="350" spans="1:10" ht="28.5" customHeight="1">
      <c r="A350" s="62"/>
      <c r="B350" s="62"/>
      <c r="C350" s="62">
        <v>4270</v>
      </c>
      <c r="D350" s="29" t="s">
        <v>20</v>
      </c>
      <c r="E350" s="31">
        <v>17420</v>
      </c>
      <c r="F350" s="31"/>
      <c r="G350" s="31"/>
      <c r="H350" s="31">
        <v>15268.4</v>
      </c>
      <c r="I350" s="113">
        <f t="shared" si="6"/>
        <v>0.8764867967853043</v>
      </c>
      <c r="J350" s="33">
        <v>0</v>
      </c>
    </row>
    <row r="351" spans="1:10" ht="33" customHeight="1">
      <c r="A351" s="62"/>
      <c r="B351" s="62"/>
      <c r="C351" s="62">
        <v>4280</v>
      </c>
      <c r="D351" s="29" t="s">
        <v>54</v>
      </c>
      <c r="E351" s="31">
        <v>360</v>
      </c>
      <c r="F351" s="31"/>
      <c r="G351" s="31"/>
      <c r="H351" s="31">
        <v>360</v>
      </c>
      <c r="I351" s="113">
        <f t="shared" si="6"/>
        <v>1</v>
      </c>
      <c r="J351" s="33">
        <v>0</v>
      </c>
    </row>
    <row r="352" spans="1:10" ht="32.25" customHeight="1">
      <c r="A352" s="62"/>
      <c r="B352" s="62"/>
      <c r="C352" s="62">
        <v>4300</v>
      </c>
      <c r="D352" s="29" t="s">
        <v>14</v>
      </c>
      <c r="E352" s="31">
        <v>24900</v>
      </c>
      <c r="F352" s="31"/>
      <c r="G352" s="31"/>
      <c r="H352" s="31">
        <v>16415.3</v>
      </c>
      <c r="I352" s="113">
        <f t="shared" si="6"/>
        <v>0.6592489959839357</v>
      </c>
      <c r="J352" s="33">
        <v>0</v>
      </c>
    </row>
    <row r="353" spans="1:10" ht="28.5" customHeight="1">
      <c r="A353" s="62"/>
      <c r="B353" s="62"/>
      <c r="C353" s="62">
        <v>4350</v>
      </c>
      <c r="D353" s="29" t="s">
        <v>57</v>
      </c>
      <c r="E353" s="31">
        <v>1680</v>
      </c>
      <c r="F353" s="31"/>
      <c r="G353" s="31"/>
      <c r="H353" s="31">
        <v>1296.54</v>
      </c>
      <c r="I353" s="113">
        <f t="shared" si="6"/>
        <v>0.7717499999999999</v>
      </c>
      <c r="J353" s="33">
        <v>0</v>
      </c>
    </row>
    <row r="354" spans="1:10" ht="30">
      <c r="A354" s="62"/>
      <c r="B354" s="62"/>
      <c r="C354" s="62">
        <v>4360</v>
      </c>
      <c r="D354" s="29" t="s">
        <v>180</v>
      </c>
      <c r="E354" s="31">
        <v>2050</v>
      </c>
      <c r="F354" s="31"/>
      <c r="G354" s="31"/>
      <c r="H354" s="31">
        <v>1177.44</v>
      </c>
      <c r="I354" s="113">
        <f t="shared" si="6"/>
        <v>0.5743609756097561</v>
      </c>
      <c r="J354" s="33">
        <v>0</v>
      </c>
    </row>
    <row r="355" spans="1:10" ht="30">
      <c r="A355" s="62"/>
      <c r="B355" s="62"/>
      <c r="C355" s="62">
        <v>4370</v>
      </c>
      <c r="D355" s="29" t="s">
        <v>61</v>
      </c>
      <c r="E355" s="31">
        <v>5250</v>
      </c>
      <c r="F355" s="31"/>
      <c r="G355" s="31"/>
      <c r="H355" s="31">
        <v>4641.97</v>
      </c>
      <c r="I355" s="113">
        <f t="shared" si="6"/>
        <v>0.8841847619047619</v>
      </c>
      <c r="J355" s="33">
        <v>0</v>
      </c>
    </row>
    <row r="356" spans="1:10" ht="35.25" customHeight="1">
      <c r="A356" s="62"/>
      <c r="B356" s="62"/>
      <c r="C356" s="62">
        <v>4410</v>
      </c>
      <c r="D356" s="29" t="s">
        <v>63</v>
      </c>
      <c r="E356" s="31">
        <v>1000</v>
      </c>
      <c r="F356" s="31"/>
      <c r="G356" s="31"/>
      <c r="H356" s="31">
        <v>762.29</v>
      </c>
      <c r="I356" s="113">
        <f t="shared" si="6"/>
        <v>0.7622899999999999</v>
      </c>
      <c r="J356" s="33">
        <v>0</v>
      </c>
    </row>
    <row r="357" spans="1:10" ht="33" customHeight="1">
      <c r="A357" s="62"/>
      <c r="B357" s="62"/>
      <c r="C357" s="62">
        <v>4430</v>
      </c>
      <c r="D357" s="29" t="s">
        <v>25</v>
      </c>
      <c r="E357" s="31">
        <v>415</v>
      </c>
      <c r="F357" s="31"/>
      <c r="G357" s="31"/>
      <c r="H357" s="31">
        <v>207.28</v>
      </c>
      <c r="I357" s="113">
        <f t="shared" si="6"/>
        <v>0.4994698795180723</v>
      </c>
      <c r="J357" s="33">
        <v>0</v>
      </c>
    </row>
    <row r="358" spans="1:10" ht="30">
      <c r="A358" s="62"/>
      <c r="B358" s="62"/>
      <c r="C358" s="62">
        <v>4440</v>
      </c>
      <c r="D358" s="29" t="s">
        <v>65</v>
      </c>
      <c r="E358" s="31">
        <v>24000</v>
      </c>
      <c r="F358" s="31"/>
      <c r="G358" s="31"/>
      <c r="H358" s="31">
        <v>22997</v>
      </c>
      <c r="I358" s="113">
        <f t="shared" si="6"/>
        <v>0.9582083333333333</v>
      </c>
      <c r="J358" s="33">
        <v>0</v>
      </c>
    </row>
    <row r="359" spans="1:10" ht="28.5" customHeight="1">
      <c r="A359" s="62"/>
      <c r="B359" s="62"/>
      <c r="C359" s="62">
        <v>4520</v>
      </c>
      <c r="D359" s="29" t="s">
        <v>217</v>
      </c>
      <c r="E359" s="31">
        <v>11</v>
      </c>
      <c r="F359" s="31"/>
      <c r="G359" s="31"/>
      <c r="H359" s="31">
        <v>10.37</v>
      </c>
      <c r="I359" s="113">
        <f t="shared" si="6"/>
        <v>0.9427272727272726</v>
      </c>
      <c r="J359" s="33">
        <v>0</v>
      </c>
    </row>
    <row r="360" spans="1:10" ht="30">
      <c r="A360" s="62"/>
      <c r="B360" s="62"/>
      <c r="C360" s="62">
        <v>4700</v>
      </c>
      <c r="D360" s="45" t="s">
        <v>67</v>
      </c>
      <c r="E360" s="31">
        <v>3500</v>
      </c>
      <c r="F360" s="31"/>
      <c r="G360" s="31"/>
      <c r="H360" s="31">
        <v>2354</v>
      </c>
      <c r="I360" s="113">
        <f t="shared" si="6"/>
        <v>0.6725714285714286</v>
      </c>
      <c r="J360" s="33">
        <v>0</v>
      </c>
    </row>
    <row r="361" spans="1:10" ht="45">
      <c r="A361" s="62"/>
      <c r="B361" s="62"/>
      <c r="C361" s="62">
        <v>4740</v>
      </c>
      <c r="D361" s="45" t="s">
        <v>69</v>
      </c>
      <c r="E361" s="31">
        <v>1800</v>
      </c>
      <c r="F361" s="31"/>
      <c r="G361" s="31"/>
      <c r="H361" s="31">
        <v>1800</v>
      </c>
      <c r="I361" s="113">
        <f t="shared" si="6"/>
        <v>1</v>
      </c>
      <c r="J361" s="33">
        <v>0</v>
      </c>
    </row>
    <row r="362" spans="1:10" ht="30">
      <c r="A362" s="62"/>
      <c r="B362" s="62"/>
      <c r="C362" s="62">
        <v>4750</v>
      </c>
      <c r="D362" s="45" t="s">
        <v>71</v>
      </c>
      <c r="E362" s="31">
        <v>20850</v>
      </c>
      <c r="F362" s="31"/>
      <c r="G362" s="31"/>
      <c r="H362" s="31">
        <v>20849.53</v>
      </c>
      <c r="I362" s="113">
        <f t="shared" si="6"/>
        <v>0.9999774580335731</v>
      </c>
      <c r="J362" s="33">
        <v>0</v>
      </c>
    </row>
    <row r="363" spans="1:10" ht="39" customHeight="1">
      <c r="A363" s="64"/>
      <c r="B363" s="64">
        <v>85228</v>
      </c>
      <c r="C363" s="64"/>
      <c r="D363" s="23" t="s">
        <v>226</v>
      </c>
      <c r="E363" s="25">
        <f>SUM(E364:E372)</f>
        <v>640548</v>
      </c>
      <c r="F363" s="25">
        <f>SUM(F364:F372)</f>
        <v>0</v>
      </c>
      <c r="G363" s="25">
        <f>SUM(G364:G372)</f>
        <v>0</v>
      </c>
      <c r="H363" s="25">
        <f>SUM(H364:H372)</f>
        <v>640543.17</v>
      </c>
      <c r="I363" s="112">
        <f t="shared" si="6"/>
        <v>0.9999924595814834</v>
      </c>
      <c r="J363" s="25">
        <f>SUM(J364:J372)</f>
        <v>0</v>
      </c>
    </row>
    <row r="364" spans="1:10" ht="33" customHeight="1">
      <c r="A364" s="64"/>
      <c r="B364" s="64"/>
      <c r="C364" s="63" t="s">
        <v>145</v>
      </c>
      <c r="D364" s="29" t="s">
        <v>48</v>
      </c>
      <c r="E364" s="31">
        <v>4917</v>
      </c>
      <c r="F364" s="31"/>
      <c r="G364" s="31"/>
      <c r="H364" s="31">
        <v>4916.81</v>
      </c>
      <c r="I364" s="113">
        <f t="shared" si="6"/>
        <v>0.9999613585519627</v>
      </c>
      <c r="J364" s="33">
        <v>0</v>
      </c>
    </row>
    <row r="365" spans="1:10" ht="28.5" customHeight="1">
      <c r="A365" s="62"/>
      <c r="B365" s="62"/>
      <c r="C365" s="62">
        <v>4010</v>
      </c>
      <c r="D365" s="29" t="s">
        <v>49</v>
      </c>
      <c r="E365" s="31">
        <v>460299</v>
      </c>
      <c r="F365" s="31"/>
      <c r="G365" s="31"/>
      <c r="H365" s="31">
        <v>460298.51</v>
      </c>
      <c r="I365" s="113">
        <f t="shared" si="6"/>
        <v>0.9999989354745502</v>
      </c>
      <c r="J365" s="33">
        <v>0</v>
      </c>
    </row>
    <row r="366" spans="1:10" ht="28.5" customHeight="1">
      <c r="A366" s="62"/>
      <c r="B366" s="62"/>
      <c r="C366" s="62">
        <v>4040</v>
      </c>
      <c r="D366" s="29" t="s">
        <v>50</v>
      </c>
      <c r="E366" s="31">
        <v>43392</v>
      </c>
      <c r="F366" s="31"/>
      <c r="G366" s="31"/>
      <c r="H366" s="31">
        <v>43391.01</v>
      </c>
      <c r="I366" s="113">
        <f aca="true" t="shared" si="7" ref="I366:I418">H366/E366</f>
        <v>0.9999771847345134</v>
      </c>
      <c r="J366" s="33">
        <v>0</v>
      </c>
    </row>
    <row r="367" spans="1:10" ht="31.5" customHeight="1">
      <c r="A367" s="62"/>
      <c r="B367" s="62"/>
      <c r="C367" s="62">
        <v>4110</v>
      </c>
      <c r="D367" s="29" t="s">
        <v>51</v>
      </c>
      <c r="E367" s="31">
        <v>77200</v>
      </c>
      <c r="F367" s="31"/>
      <c r="G367" s="31"/>
      <c r="H367" s="31">
        <v>77197.73</v>
      </c>
      <c r="I367" s="113">
        <f t="shared" si="7"/>
        <v>0.9999705958549222</v>
      </c>
      <c r="J367" s="33">
        <v>0</v>
      </c>
    </row>
    <row r="368" spans="1:10" ht="30" customHeight="1">
      <c r="A368" s="62"/>
      <c r="B368" s="62"/>
      <c r="C368" s="62">
        <v>4120</v>
      </c>
      <c r="D368" s="29" t="s">
        <v>52</v>
      </c>
      <c r="E368" s="31">
        <v>8915</v>
      </c>
      <c r="F368" s="31"/>
      <c r="G368" s="31"/>
      <c r="H368" s="31">
        <v>8914.64</v>
      </c>
      <c r="I368" s="113">
        <f t="shared" si="7"/>
        <v>0.9999596186203028</v>
      </c>
      <c r="J368" s="58">
        <v>0</v>
      </c>
    </row>
    <row r="369" spans="1:10" ht="30">
      <c r="A369" s="62"/>
      <c r="B369" s="62"/>
      <c r="C369" s="62">
        <v>4140</v>
      </c>
      <c r="D369" s="29" t="s">
        <v>78</v>
      </c>
      <c r="E369" s="31">
        <v>26105</v>
      </c>
      <c r="F369" s="31"/>
      <c r="G369" s="31"/>
      <c r="H369" s="31">
        <v>26104.47</v>
      </c>
      <c r="I369" s="113">
        <f t="shared" si="7"/>
        <v>0.9999796973759817</v>
      </c>
      <c r="J369" s="58">
        <v>0</v>
      </c>
    </row>
    <row r="370" spans="1:10" ht="29.25" customHeight="1">
      <c r="A370" s="62"/>
      <c r="B370" s="62"/>
      <c r="C370" s="62">
        <v>4210</v>
      </c>
      <c r="D370" s="29" t="s">
        <v>270</v>
      </c>
      <c r="E370" s="31">
        <v>0</v>
      </c>
      <c r="F370" s="31"/>
      <c r="G370" s="31"/>
      <c r="H370" s="31">
        <v>0</v>
      </c>
      <c r="I370" s="113">
        <v>0</v>
      </c>
      <c r="J370" s="58">
        <v>0</v>
      </c>
    </row>
    <row r="371" spans="1:10" ht="28.5" customHeight="1">
      <c r="A371" s="62"/>
      <c r="B371" s="62"/>
      <c r="C371" s="62">
        <v>4280</v>
      </c>
      <c r="D371" s="29" t="s">
        <v>54</v>
      </c>
      <c r="E371" s="31">
        <v>1720</v>
      </c>
      <c r="F371" s="31"/>
      <c r="G371" s="31"/>
      <c r="H371" s="31">
        <v>1720</v>
      </c>
      <c r="I371" s="113">
        <f t="shared" si="7"/>
        <v>1</v>
      </c>
      <c r="J371" s="58">
        <v>0</v>
      </c>
    </row>
    <row r="372" spans="1:10" ht="30">
      <c r="A372" s="62"/>
      <c r="B372" s="62"/>
      <c r="C372" s="62">
        <v>4440</v>
      </c>
      <c r="D372" s="29" t="s">
        <v>65</v>
      </c>
      <c r="E372" s="31">
        <v>18000</v>
      </c>
      <c r="F372" s="31"/>
      <c r="G372" s="31"/>
      <c r="H372" s="31">
        <v>18000</v>
      </c>
      <c r="I372" s="113">
        <f t="shared" si="7"/>
        <v>1</v>
      </c>
      <c r="J372" s="58">
        <v>0</v>
      </c>
    </row>
    <row r="373" spans="1:10" ht="33" customHeight="1">
      <c r="A373" s="64"/>
      <c r="B373" s="64">
        <v>85295</v>
      </c>
      <c r="C373" s="64"/>
      <c r="D373" s="23" t="s">
        <v>11</v>
      </c>
      <c r="E373" s="25">
        <f>SUM(E374:E387)</f>
        <v>737265</v>
      </c>
      <c r="F373" s="25">
        <f>SUM(F374:F387)</f>
        <v>0</v>
      </c>
      <c r="G373" s="25">
        <f>F373/E373</f>
        <v>0</v>
      </c>
      <c r="H373" s="25">
        <f>SUM(H374:H387)</f>
        <v>697685.17</v>
      </c>
      <c r="I373" s="112">
        <f t="shared" si="7"/>
        <v>0.946315327595912</v>
      </c>
      <c r="J373" s="59">
        <f>SUM(J374:J387)</f>
        <v>0</v>
      </c>
    </row>
    <row r="374" spans="1:10" ht="30">
      <c r="A374" s="62"/>
      <c r="B374" s="62"/>
      <c r="C374" s="63" t="s">
        <v>145</v>
      </c>
      <c r="D374" s="29" t="s">
        <v>48</v>
      </c>
      <c r="E374" s="31">
        <v>410</v>
      </c>
      <c r="F374" s="31"/>
      <c r="G374" s="31"/>
      <c r="H374" s="31">
        <v>327.94</v>
      </c>
      <c r="I374" s="113">
        <f t="shared" si="7"/>
        <v>0.7998536585365854</v>
      </c>
      <c r="J374" s="58">
        <v>0</v>
      </c>
    </row>
    <row r="375" spans="1:10" ht="29.25" customHeight="1">
      <c r="A375" s="62"/>
      <c r="B375" s="62"/>
      <c r="C375" s="62">
        <v>3110</v>
      </c>
      <c r="D375" s="29" t="s">
        <v>13</v>
      </c>
      <c r="E375" s="31">
        <v>464491</v>
      </c>
      <c r="F375" s="31"/>
      <c r="G375" s="31"/>
      <c r="H375" s="31">
        <v>426732.27</v>
      </c>
      <c r="I375" s="113">
        <f t="shared" si="7"/>
        <v>0.9187094475458083</v>
      </c>
      <c r="J375" s="58">
        <v>0</v>
      </c>
    </row>
    <row r="376" spans="1:10" ht="32.25" customHeight="1">
      <c r="A376" s="62"/>
      <c r="B376" s="62"/>
      <c r="C376" s="62">
        <v>3119</v>
      </c>
      <c r="D376" s="29" t="s">
        <v>13</v>
      </c>
      <c r="E376" s="31">
        <v>29185</v>
      </c>
      <c r="F376" s="31"/>
      <c r="G376" s="31"/>
      <c r="H376" s="31">
        <v>29184.54</v>
      </c>
      <c r="I376" s="113">
        <f t="shared" si="7"/>
        <v>0.9999842384786706</v>
      </c>
      <c r="J376" s="58">
        <v>0</v>
      </c>
    </row>
    <row r="377" spans="1:10" ht="33.75" customHeight="1">
      <c r="A377" s="62"/>
      <c r="B377" s="62"/>
      <c r="C377" s="62">
        <v>4010</v>
      </c>
      <c r="D377" s="29" t="s">
        <v>49</v>
      </c>
      <c r="E377" s="31">
        <v>73788</v>
      </c>
      <c r="F377" s="31"/>
      <c r="G377" s="31"/>
      <c r="H377" s="31">
        <v>73785.65</v>
      </c>
      <c r="I377" s="113">
        <f t="shared" si="7"/>
        <v>0.9999681520030357</v>
      </c>
      <c r="J377" s="58">
        <v>0</v>
      </c>
    </row>
    <row r="378" spans="1:10" ht="29.25" customHeight="1">
      <c r="A378" s="62"/>
      <c r="B378" s="62"/>
      <c r="C378" s="62">
        <v>4040</v>
      </c>
      <c r="D378" s="29" t="s">
        <v>50</v>
      </c>
      <c r="E378" s="31">
        <v>4509</v>
      </c>
      <c r="F378" s="31"/>
      <c r="G378" s="31"/>
      <c r="H378" s="31">
        <v>4508.4</v>
      </c>
      <c r="I378" s="113">
        <f t="shared" si="7"/>
        <v>0.9998669328010644</v>
      </c>
      <c r="J378" s="33">
        <v>0</v>
      </c>
    </row>
    <row r="379" spans="1:10" ht="28.5" customHeight="1">
      <c r="A379" s="62"/>
      <c r="B379" s="62"/>
      <c r="C379" s="62">
        <v>4110</v>
      </c>
      <c r="D379" s="29" t="s">
        <v>51</v>
      </c>
      <c r="E379" s="31">
        <v>9882</v>
      </c>
      <c r="F379" s="31"/>
      <c r="G379" s="31"/>
      <c r="H379" s="31">
        <v>9881.01</v>
      </c>
      <c r="I379" s="113">
        <f t="shared" si="7"/>
        <v>0.9998998178506375</v>
      </c>
      <c r="J379" s="58">
        <v>0</v>
      </c>
    </row>
    <row r="380" spans="1:10" ht="29.25" customHeight="1">
      <c r="A380" s="62"/>
      <c r="B380" s="62"/>
      <c r="C380" s="62">
        <v>4120</v>
      </c>
      <c r="D380" s="29" t="s">
        <v>52</v>
      </c>
      <c r="E380" s="31">
        <v>1681</v>
      </c>
      <c r="F380" s="31"/>
      <c r="G380" s="31"/>
      <c r="H380" s="31">
        <v>1680.44</v>
      </c>
      <c r="I380" s="113">
        <f t="shared" si="7"/>
        <v>0.9996668649613326</v>
      </c>
      <c r="J380" s="58">
        <v>0</v>
      </c>
    </row>
    <row r="381" spans="1:10" ht="30">
      <c r="A381" s="62"/>
      <c r="B381" s="62"/>
      <c r="C381" s="62">
        <v>4140</v>
      </c>
      <c r="D381" s="29" t="s">
        <v>78</v>
      </c>
      <c r="E381" s="31">
        <v>1884</v>
      </c>
      <c r="F381" s="31"/>
      <c r="G381" s="31"/>
      <c r="H381" s="31">
        <v>1883.66</v>
      </c>
      <c r="I381" s="113">
        <f t="shared" si="7"/>
        <v>0.999819532908705</v>
      </c>
      <c r="J381" s="58">
        <v>0</v>
      </c>
    </row>
    <row r="382" spans="1:10" ht="30" customHeight="1">
      <c r="A382" s="62"/>
      <c r="B382" s="62"/>
      <c r="C382" s="28">
        <v>4210</v>
      </c>
      <c r="D382" s="29" t="s">
        <v>19</v>
      </c>
      <c r="E382" s="31">
        <v>15000</v>
      </c>
      <c r="F382" s="31"/>
      <c r="G382" s="31"/>
      <c r="H382" s="31">
        <v>14986.89</v>
      </c>
      <c r="I382" s="113">
        <f t="shared" si="7"/>
        <v>0.999126</v>
      </c>
      <c r="J382" s="58">
        <v>0</v>
      </c>
    </row>
    <row r="383" spans="1:10" ht="29.25" customHeight="1">
      <c r="A383" s="62"/>
      <c r="B383" s="62"/>
      <c r="C383" s="28">
        <v>4220</v>
      </c>
      <c r="D383" s="29" t="s">
        <v>166</v>
      </c>
      <c r="E383" s="31">
        <v>126560</v>
      </c>
      <c r="F383" s="31"/>
      <c r="G383" s="31"/>
      <c r="H383" s="31">
        <v>126560</v>
      </c>
      <c r="I383" s="113">
        <f t="shared" si="7"/>
        <v>1</v>
      </c>
      <c r="J383" s="58">
        <v>0</v>
      </c>
    </row>
    <row r="384" spans="1:10" ht="30" customHeight="1">
      <c r="A384" s="62"/>
      <c r="B384" s="62"/>
      <c r="C384" s="28">
        <v>4260</v>
      </c>
      <c r="D384" s="29" t="s">
        <v>53</v>
      </c>
      <c r="E384" s="31">
        <v>300</v>
      </c>
      <c r="F384" s="31"/>
      <c r="G384" s="31"/>
      <c r="H384" s="31">
        <v>0</v>
      </c>
      <c r="I384" s="113">
        <f t="shared" si="7"/>
        <v>0</v>
      </c>
      <c r="J384" s="58">
        <v>0</v>
      </c>
    </row>
    <row r="385" spans="1:10" ht="30" customHeight="1">
      <c r="A385" s="62"/>
      <c r="B385" s="62"/>
      <c r="C385" s="28">
        <v>4280</v>
      </c>
      <c r="D385" s="45" t="s">
        <v>54</v>
      </c>
      <c r="E385" s="31">
        <v>120</v>
      </c>
      <c r="F385" s="31"/>
      <c r="G385" s="31"/>
      <c r="H385" s="31">
        <v>90</v>
      </c>
      <c r="I385" s="113">
        <f t="shared" si="7"/>
        <v>0.75</v>
      </c>
      <c r="J385" s="58">
        <v>0</v>
      </c>
    </row>
    <row r="386" spans="1:10" ht="30" customHeight="1">
      <c r="A386" s="62"/>
      <c r="B386" s="62"/>
      <c r="C386" s="28">
        <v>4300</v>
      </c>
      <c r="D386" s="29" t="s">
        <v>14</v>
      </c>
      <c r="E386" s="31">
        <v>6575</v>
      </c>
      <c r="F386" s="31"/>
      <c r="G386" s="31"/>
      <c r="H386" s="31">
        <v>5184.37</v>
      </c>
      <c r="I386" s="113">
        <f t="shared" si="7"/>
        <v>0.7884973384030418</v>
      </c>
      <c r="J386" s="58">
        <v>0</v>
      </c>
    </row>
    <row r="387" spans="1:10" ht="30">
      <c r="A387" s="62"/>
      <c r="B387" s="62"/>
      <c r="C387" s="28">
        <v>4440</v>
      </c>
      <c r="D387" s="29" t="s">
        <v>65</v>
      </c>
      <c r="E387" s="31">
        <v>2880</v>
      </c>
      <c r="F387" s="31"/>
      <c r="G387" s="31"/>
      <c r="H387" s="31">
        <v>2880</v>
      </c>
      <c r="I387" s="113">
        <f t="shared" si="7"/>
        <v>1</v>
      </c>
      <c r="J387" s="58">
        <v>0</v>
      </c>
    </row>
    <row r="388" spans="1:10" ht="42" customHeight="1">
      <c r="A388" s="102">
        <v>853</v>
      </c>
      <c r="B388" s="102"/>
      <c r="C388" s="103"/>
      <c r="D388" s="104" t="s">
        <v>198</v>
      </c>
      <c r="E388" s="105">
        <f>SUM(E389)</f>
        <v>1727050</v>
      </c>
      <c r="F388" s="105">
        <f>SUM(F389)</f>
        <v>0</v>
      </c>
      <c r="G388" s="105">
        <f>SUM(G389)</f>
        <v>0</v>
      </c>
      <c r="H388" s="105">
        <f>SUM(H389)</f>
        <v>1616402.5299999998</v>
      </c>
      <c r="I388" s="90">
        <f t="shared" si="7"/>
        <v>0.9359326771083638</v>
      </c>
      <c r="J388" s="106">
        <f>SUM(J389)</f>
        <v>0</v>
      </c>
    </row>
    <row r="389" spans="1:10" ht="30" customHeight="1">
      <c r="A389" s="64"/>
      <c r="B389" s="64">
        <v>85395</v>
      </c>
      <c r="C389" s="35"/>
      <c r="D389" s="23" t="s">
        <v>11</v>
      </c>
      <c r="E389" s="25">
        <f>SUM(E390:E415)</f>
        <v>1727050</v>
      </c>
      <c r="F389" s="25">
        <f>SUM(F390:F409)</f>
        <v>0</v>
      </c>
      <c r="G389" s="25">
        <f>SUM(G390:G409)</f>
        <v>0</v>
      </c>
      <c r="H389" s="25">
        <f>SUM(H390:H415)</f>
        <v>1616402.5299999998</v>
      </c>
      <c r="I389" s="112">
        <f t="shared" si="7"/>
        <v>0.9359326771083638</v>
      </c>
      <c r="J389" s="59">
        <f>SUM(J390:J415)</f>
        <v>0</v>
      </c>
    </row>
    <row r="390" spans="1:10" ht="30.75" customHeight="1">
      <c r="A390" s="62"/>
      <c r="B390" s="62"/>
      <c r="C390" s="28">
        <v>4017</v>
      </c>
      <c r="D390" s="29" t="s">
        <v>49</v>
      </c>
      <c r="E390" s="31">
        <v>58881</v>
      </c>
      <c r="F390" s="31"/>
      <c r="G390" s="31"/>
      <c r="H390" s="31">
        <v>58880.33</v>
      </c>
      <c r="I390" s="113">
        <f t="shared" si="7"/>
        <v>0.9999886211171686</v>
      </c>
      <c r="J390" s="58">
        <v>0</v>
      </c>
    </row>
    <row r="391" spans="1:10" ht="29.25" customHeight="1">
      <c r="A391" s="62"/>
      <c r="B391" s="62"/>
      <c r="C391" s="28">
        <v>4019</v>
      </c>
      <c r="D391" s="29" t="s">
        <v>49</v>
      </c>
      <c r="E391" s="31">
        <v>3118</v>
      </c>
      <c r="F391" s="31"/>
      <c r="G391" s="31"/>
      <c r="H391" s="31">
        <v>3117.56</v>
      </c>
      <c r="I391" s="113">
        <f t="shared" si="7"/>
        <v>0.9998588838999358</v>
      </c>
      <c r="J391" s="58">
        <v>0</v>
      </c>
    </row>
    <row r="392" spans="1:10" ht="33" customHeight="1">
      <c r="A392" s="62"/>
      <c r="B392" s="62"/>
      <c r="C392" s="28">
        <v>4047</v>
      </c>
      <c r="D392" s="29" t="s">
        <v>50</v>
      </c>
      <c r="E392" s="31">
        <v>2056</v>
      </c>
      <c r="F392" s="31"/>
      <c r="G392" s="31"/>
      <c r="H392" s="31">
        <v>2055.73</v>
      </c>
      <c r="I392" s="113">
        <f t="shared" si="7"/>
        <v>0.9998686770428016</v>
      </c>
      <c r="J392" s="58">
        <v>0</v>
      </c>
    </row>
    <row r="393" spans="1:10" ht="29.25" customHeight="1">
      <c r="A393" s="62"/>
      <c r="B393" s="62"/>
      <c r="C393" s="28">
        <v>4049</v>
      </c>
      <c r="D393" s="29" t="s">
        <v>50</v>
      </c>
      <c r="E393" s="31">
        <v>109</v>
      </c>
      <c r="F393" s="31"/>
      <c r="G393" s="31"/>
      <c r="H393" s="31">
        <v>108.83</v>
      </c>
      <c r="I393" s="113">
        <f t="shared" si="7"/>
        <v>0.9984403669724771</v>
      </c>
      <c r="J393" s="58">
        <v>0</v>
      </c>
    </row>
    <row r="394" spans="1:10" ht="30" customHeight="1">
      <c r="A394" s="62"/>
      <c r="B394" s="62"/>
      <c r="C394" s="28">
        <v>4117</v>
      </c>
      <c r="D394" s="29" t="s">
        <v>51</v>
      </c>
      <c r="E394" s="31">
        <v>26595</v>
      </c>
      <c r="F394" s="31"/>
      <c r="G394" s="31"/>
      <c r="H394" s="31">
        <v>26594.05</v>
      </c>
      <c r="I394" s="113">
        <f t="shared" si="7"/>
        <v>0.999964278999812</v>
      </c>
      <c r="J394" s="58">
        <v>0</v>
      </c>
    </row>
    <row r="395" spans="1:10" ht="27" customHeight="1">
      <c r="A395" s="62"/>
      <c r="B395" s="62"/>
      <c r="C395" s="28">
        <v>4119</v>
      </c>
      <c r="D395" s="29" t="s">
        <v>51</v>
      </c>
      <c r="E395" s="31">
        <v>2590</v>
      </c>
      <c r="F395" s="31"/>
      <c r="G395" s="31"/>
      <c r="H395" s="31">
        <v>2587.65</v>
      </c>
      <c r="I395" s="113">
        <f t="shared" si="7"/>
        <v>0.9990926640926642</v>
      </c>
      <c r="J395" s="58">
        <v>0</v>
      </c>
    </row>
    <row r="396" spans="1:10" ht="32.25" customHeight="1">
      <c r="A396" s="62"/>
      <c r="B396" s="62"/>
      <c r="C396" s="28">
        <v>4127</v>
      </c>
      <c r="D396" s="29" t="s">
        <v>52</v>
      </c>
      <c r="E396" s="31">
        <v>4246</v>
      </c>
      <c r="F396" s="31"/>
      <c r="G396" s="31"/>
      <c r="H396" s="31">
        <v>4245.04</v>
      </c>
      <c r="I396" s="113">
        <f t="shared" si="7"/>
        <v>0.9997739048516251</v>
      </c>
      <c r="J396" s="58">
        <v>0</v>
      </c>
    </row>
    <row r="397" spans="1:10" ht="28.5" customHeight="1">
      <c r="A397" s="62"/>
      <c r="B397" s="62"/>
      <c r="C397" s="28">
        <v>4129</v>
      </c>
      <c r="D397" s="29" t="s">
        <v>52</v>
      </c>
      <c r="E397" s="31">
        <v>414</v>
      </c>
      <c r="F397" s="31"/>
      <c r="G397" s="31"/>
      <c r="H397" s="31">
        <v>412.71</v>
      </c>
      <c r="I397" s="113">
        <f t="shared" si="7"/>
        <v>0.9968840579710144</v>
      </c>
      <c r="J397" s="58">
        <v>0</v>
      </c>
    </row>
    <row r="398" spans="1:10" ht="28.5" customHeight="1">
      <c r="A398" s="62"/>
      <c r="B398" s="62"/>
      <c r="C398" s="28">
        <v>4177</v>
      </c>
      <c r="D398" s="29" t="s">
        <v>18</v>
      </c>
      <c r="E398" s="31">
        <v>1229607</v>
      </c>
      <c r="F398" s="31"/>
      <c r="G398" s="31"/>
      <c r="H398" s="31">
        <v>1157668</v>
      </c>
      <c r="I398" s="113">
        <f t="shared" si="7"/>
        <v>0.941494314850192</v>
      </c>
      <c r="J398" s="58">
        <v>0</v>
      </c>
    </row>
    <row r="399" spans="1:10" ht="31.5" customHeight="1">
      <c r="A399" s="62"/>
      <c r="B399" s="62"/>
      <c r="C399" s="28">
        <v>4179</v>
      </c>
      <c r="D399" s="29" t="s">
        <v>18</v>
      </c>
      <c r="E399" s="31">
        <v>168284</v>
      </c>
      <c r="F399" s="31"/>
      <c r="G399" s="31"/>
      <c r="H399" s="31">
        <v>168284</v>
      </c>
      <c r="I399" s="113">
        <f t="shared" si="7"/>
        <v>1</v>
      </c>
      <c r="J399" s="58">
        <v>0</v>
      </c>
    </row>
    <row r="400" spans="1:10" ht="29.25" customHeight="1">
      <c r="A400" s="62"/>
      <c r="B400" s="62"/>
      <c r="C400" s="28">
        <v>4217</v>
      </c>
      <c r="D400" s="29" t="s">
        <v>19</v>
      </c>
      <c r="E400" s="31">
        <v>39790</v>
      </c>
      <c r="F400" s="31"/>
      <c r="G400" s="31"/>
      <c r="H400" s="31">
        <v>22488.85</v>
      </c>
      <c r="I400" s="113">
        <f t="shared" si="7"/>
        <v>0.5651884895702437</v>
      </c>
      <c r="J400" s="58">
        <v>0</v>
      </c>
    </row>
    <row r="401" spans="1:10" ht="24.75" customHeight="1">
      <c r="A401" s="62"/>
      <c r="B401" s="62"/>
      <c r="C401" s="28">
        <v>4219</v>
      </c>
      <c r="D401" s="29" t="s">
        <v>19</v>
      </c>
      <c r="E401" s="31">
        <v>2917</v>
      </c>
      <c r="F401" s="31"/>
      <c r="G401" s="31"/>
      <c r="H401" s="31">
        <v>2891.93</v>
      </c>
      <c r="I401" s="113">
        <f t="shared" si="7"/>
        <v>0.9914055536510112</v>
      </c>
      <c r="J401" s="58">
        <v>0</v>
      </c>
    </row>
    <row r="402" spans="1:10" ht="24.75" customHeight="1">
      <c r="A402" s="62"/>
      <c r="B402" s="62"/>
      <c r="C402" s="28">
        <v>4307</v>
      </c>
      <c r="D402" s="29" t="s">
        <v>14</v>
      </c>
      <c r="E402" s="31">
        <v>156619</v>
      </c>
      <c r="F402" s="31"/>
      <c r="G402" s="31"/>
      <c r="H402" s="31">
        <v>143699.33</v>
      </c>
      <c r="I402" s="113">
        <f t="shared" si="7"/>
        <v>0.9175089229276141</v>
      </c>
      <c r="J402" s="58">
        <v>0</v>
      </c>
    </row>
    <row r="403" spans="1:10" ht="24.75" customHeight="1">
      <c r="A403" s="62"/>
      <c r="B403" s="62"/>
      <c r="C403" s="28">
        <v>4309</v>
      </c>
      <c r="D403" s="29" t="s">
        <v>14</v>
      </c>
      <c r="E403" s="31">
        <v>8068</v>
      </c>
      <c r="F403" s="31"/>
      <c r="G403" s="31"/>
      <c r="H403" s="31">
        <v>7408.51</v>
      </c>
      <c r="I403" s="113">
        <f t="shared" si="7"/>
        <v>0.9182585523054041</v>
      </c>
      <c r="J403" s="58">
        <v>0</v>
      </c>
    </row>
    <row r="404" spans="1:10" ht="36" customHeight="1">
      <c r="A404" s="62"/>
      <c r="B404" s="62"/>
      <c r="C404" s="28">
        <v>4377</v>
      </c>
      <c r="D404" s="29" t="s">
        <v>271</v>
      </c>
      <c r="E404" s="31">
        <v>102</v>
      </c>
      <c r="F404" s="31"/>
      <c r="G404" s="31"/>
      <c r="H404" s="31">
        <v>101.73</v>
      </c>
      <c r="I404" s="113">
        <f t="shared" si="7"/>
        <v>0.9973529411764707</v>
      </c>
      <c r="J404" s="58">
        <v>0</v>
      </c>
    </row>
    <row r="405" spans="1:10" ht="36.75" customHeight="1">
      <c r="A405" s="62"/>
      <c r="B405" s="62"/>
      <c r="C405" s="28">
        <v>4379</v>
      </c>
      <c r="D405" s="29" t="s">
        <v>271</v>
      </c>
      <c r="E405" s="31">
        <v>6</v>
      </c>
      <c r="F405" s="31"/>
      <c r="G405" s="31"/>
      <c r="H405" s="31">
        <v>5.39</v>
      </c>
      <c r="I405" s="113">
        <f t="shared" si="7"/>
        <v>0.8983333333333333</v>
      </c>
      <c r="J405" s="58">
        <v>0</v>
      </c>
    </row>
    <row r="406" spans="1:10" ht="26.25" customHeight="1">
      <c r="A406" s="62"/>
      <c r="B406" s="62"/>
      <c r="C406" s="28">
        <v>4417</v>
      </c>
      <c r="D406" s="29" t="s">
        <v>63</v>
      </c>
      <c r="E406" s="31">
        <v>568</v>
      </c>
      <c r="F406" s="31"/>
      <c r="G406" s="31"/>
      <c r="H406" s="31">
        <v>372.89</v>
      </c>
      <c r="I406" s="113">
        <f t="shared" si="7"/>
        <v>0.6564964788732394</v>
      </c>
      <c r="J406" s="58">
        <v>0</v>
      </c>
    </row>
    <row r="407" spans="1:10" ht="26.25" customHeight="1">
      <c r="A407" s="62"/>
      <c r="B407" s="62"/>
      <c r="C407" s="28">
        <v>4419</v>
      </c>
      <c r="D407" s="29" t="s">
        <v>63</v>
      </c>
      <c r="E407" s="31">
        <v>30</v>
      </c>
      <c r="F407" s="31"/>
      <c r="G407" s="31"/>
      <c r="H407" s="31">
        <v>19.71</v>
      </c>
      <c r="I407" s="113">
        <f t="shared" si="7"/>
        <v>0.657</v>
      </c>
      <c r="J407" s="58">
        <v>0</v>
      </c>
    </row>
    <row r="408" spans="1:10" ht="25.5" customHeight="1">
      <c r="A408" s="62"/>
      <c r="B408" s="62"/>
      <c r="C408" s="28">
        <v>4447</v>
      </c>
      <c r="D408" s="29" t="s">
        <v>25</v>
      </c>
      <c r="E408" s="31">
        <v>953</v>
      </c>
      <c r="F408" s="31"/>
      <c r="G408" s="31"/>
      <c r="H408" s="31">
        <v>952.57</v>
      </c>
      <c r="I408" s="113">
        <f t="shared" si="7"/>
        <v>0.9995487932843652</v>
      </c>
      <c r="J408" s="58">
        <v>0</v>
      </c>
    </row>
    <row r="409" spans="1:10" ht="25.5" customHeight="1">
      <c r="A409" s="62"/>
      <c r="B409" s="62"/>
      <c r="C409" s="28">
        <v>4449</v>
      </c>
      <c r="D409" s="29" t="s">
        <v>25</v>
      </c>
      <c r="E409" s="31">
        <v>50</v>
      </c>
      <c r="F409" s="31"/>
      <c r="G409" s="31"/>
      <c r="H409" s="31">
        <v>50</v>
      </c>
      <c r="I409" s="113">
        <f t="shared" si="7"/>
        <v>1</v>
      </c>
      <c r="J409" s="58">
        <v>0</v>
      </c>
    </row>
    <row r="410" spans="1:10" ht="36.75" customHeight="1">
      <c r="A410" s="62"/>
      <c r="B410" s="62"/>
      <c r="C410" s="28">
        <v>4747</v>
      </c>
      <c r="D410" s="29" t="s">
        <v>69</v>
      </c>
      <c r="E410" s="31">
        <v>3700</v>
      </c>
      <c r="F410" s="31"/>
      <c r="G410" s="31"/>
      <c r="H410" s="31">
        <v>1700</v>
      </c>
      <c r="I410" s="113">
        <f t="shared" si="7"/>
        <v>0.4594594594594595</v>
      </c>
      <c r="J410" s="58">
        <v>0</v>
      </c>
    </row>
    <row r="411" spans="1:10" ht="45">
      <c r="A411" s="62"/>
      <c r="B411" s="62"/>
      <c r="C411" s="28">
        <v>4749</v>
      </c>
      <c r="D411" s="29" t="s">
        <v>69</v>
      </c>
      <c r="E411" s="31">
        <v>300</v>
      </c>
      <c r="F411" s="31"/>
      <c r="G411" s="31"/>
      <c r="H411" s="31">
        <v>300</v>
      </c>
      <c r="I411" s="113">
        <f t="shared" si="7"/>
        <v>1</v>
      </c>
      <c r="J411" s="58">
        <v>0</v>
      </c>
    </row>
    <row r="412" spans="1:10" ht="30">
      <c r="A412" s="62"/>
      <c r="B412" s="62"/>
      <c r="C412" s="28">
        <v>4757</v>
      </c>
      <c r="D412" s="29" t="s">
        <v>71</v>
      </c>
      <c r="E412" s="31">
        <v>5500</v>
      </c>
      <c r="F412" s="31"/>
      <c r="G412" s="31"/>
      <c r="H412" s="31">
        <v>2899.49</v>
      </c>
      <c r="I412" s="113">
        <f t="shared" si="7"/>
        <v>0.52718</v>
      </c>
      <c r="J412" s="58">
        <v>0</v>
      </c>
    </row>
    <row r="413" spans="1:10" ht="30">
      <c r="A413" s="62"/>
      <c r="B413" s="62"/>
      <c r="C413" s="28">
        <v>4759</v>
      </c>
      <c r="D413" s="29" t="s">
        <v>71</v>
      </c>
      <c r="E413" s="31">
        <v>301</v>
      </c>
      <c r="F413" s="31"/>
      <c r="G413" s="31"/>
      <c r="H413" s="31">
        <v>300.51</v>
      </c>
      <c r="I413" s="113">
        <f t="shared" si="7"/>
        <v>0.9983720930232558</v>
      </c>
      <c r="J413" s="58">
        <v>0</v>
      </c>
    </row>
    <row r="414" spans="1:10" ht="30">
      <c r="A414" s="62"/>
      <c r="B414" s="62"/>
      <c r="C414" s="28">
        <v>6067</v>
      </c>
      <c r="D414" s="29" t="s">
        <v>80</v>
      </c>
      <c r="E414" s="31">
        <v>11684</v>
      </c>
      <c r="F414" s="31"/>
      <c r="G414" s="31"/>
      <c r="H414" s="31">
        <v>9070.33</v>
      </c>
      <c r="I414" s="113">
        <f t="shared" si="7"/>
        <v>0.77630349195481</v>
      </c>
      <c r="J414" s="58">
        <v>0</v>
      </c>
    </row>
    <row r="415" spans="1:10" ht="30">
      <c r="A415" s="62"/>
      <c r="B415" s="62"/>
      <c r="C415" s="28">
        <v>6069</v>
      </c>
      <c r="D415" s="29" t="s">
        <v>80</v>
      </c>
      <c r="E415" s="31">
        <v>562</v>
      </c>
      <c r="F415" s="31"/>
      <c r="G415" s="31"/>
      <c r="H415" s="31">
        <v>187.39</v>
      </c>
      <c r="I415" s="113">
        <f t="shared" si="7"/>
        <v>0.3334341637010676</v>
      </c>
      <c r="J415" s="58">
        <v>0</v>
      </c>
    </row>
    <row r="416" spans="1:10" ht="36" customHeight="1">
      <c r="A416" s="107">
        <v>854</v>
      </c>
      <c r="B416" s="107"/>
      <c r="C416" s="83"/>
      <c r="D416" s="85" t="s">
        <v>182</v>
      </c>
      <c r="E416" s="87">
        <f>SUM(E417+E432+E434)</f>
        <v>1132033</v>
      </c>
      <c r="F416" s="87">
        <f>SUM(F417+F434)</f>
        <v>0</v>
      </c>
      <c r="G416" s="108">
        <f>F416/E416</f>
        <v>0</v>
      </c>
      <c r="H416" s="87">
        <f>SUM(H417+H432+H434)</f>
        <v>1012238.4</v>
      </c>
      <c r="I416" s="90">
        <f t="shared" si="7"/>
        <v>0.8941774665579537</v>
      </c>
      <c r="J416" s="87">
        <f>SUM(J417+J432+J434)</f>
        <v>0</v>
      </c>
    </row>
    <row r="417" spans="1:10" ht="25.5" customHeight="1">
      <c r="A417" s="64"/>
      <c r="B417" s="64">
        <v>85401</v>
      </c>
      <c r="C417" s="35"/>
      <c r="D417" s="23" t="s">
        <v>183</v>
      </c>
      <c r="E417" s="25">
        <f>SUM(E418:E431)</f>
        <v>233591</v>
      </c>
      <c r="F417" s="25"/>
      <c r="G417" s="25"/>
      <c r="H417" s="25">
        <f>SUM(H418:H431)</f>
        <v>228791.81000000003</v>
      </c>
      <c r="I417" s="112">
        <f t="shared" si="7"/>
        <v>0.9794547307045222</v>
      </c>
      <c r="J417" s="25">
        <f>SUM(J418:J431)</f>
        <v>0</v>
      </c>
    </row>
    <row r="418" spans="1:10" ht="30">
      <c r="A418" s="64"/>
      <c r="B418" s="64"/>
      <c r="C418" s="28">
        <v>3020</v>
      </c>
      <c r="D418" s="29" t="s">
        <v>48</v>
      </c>
      <c r="E418" s="31">
        <v>500</v>
      </c>
      <c r="F418" s="31"/>
      <c r="G418" s="31"/>
      <c r="H418" s="31">
        <v>463.56</v>
      </c>
      <c r="I418" s="113">
        <f t="shared" si="7"/>
        <v>0.92712</v>
      </c>
      <c r="J418" s="58">
        <v>0</v>
      </c>
    </row>
    <row r="419" spans="1:10" ht="34.5" customHeight="1">
      <c r="A419" s="62"/>
      <c r="B419" s="62"/>
      <c r="C419" s="62">
        <v>4010</v>
      </c>
      <c r="D419" s="29" t="s">
        <v>49</v>
      </c>
      <c r="E419" s="31">
        <v>169331</v>
      </c>
      <c r="F419" s="31"/>
      <c r="G419" s="31"/>
      <c r="H419" s="31">
        <v>166211.66</v>
      </c>
      <c r="I419" s="113">
        <f aca="true" t="shared" si="8" ref="I419:I485">H419/E419</f>
        <v>0.9815784469471036</v>
      </c>
      <c r="J419" s="58">
        <v>0</v>
      </c>
    </row>
    <row r="420" spans="1:10" ht="27.75" customHeight="1">
      <c r="A420" s="62"/>
      <c r="B420" s="62"/>
      <c r="C420" s="63" t="s">
        <v>147</v>
      </c>
      <c r="D420" s="29" t="s">
        <v>50</v>
      </c>
      <c r="E420" s="31">
        <v>9854</v>
      </c>
      <c r="F420" s="31"/>
      <c r="G420" s="31"/>
      <c r="H420" s="31">
        <v>9852.26</v>
      </c>
      <c r="I420" s="113">
        <f t="shared" si="8"/>
        <v>0.9998234219606251</v>
      </c>
      <c r="J420" s="58">
        <v>0</v>
      </c>
    </row>
    <row r="421" spans="1:10" ht="30" customHeight="1">
      <c r="A421" s="62"/>
      <c r="B421" s="28"/>
      <c r="C421" s="28">
        <v>4110</v>
      </c>
      <c r="D421" s="29" t="s">
        <v>51</v>
      </c>
      <c r="E421" s="31">
        <v>26278</v>
      </c>
      <c r="F421" s="31"/>
      <c r="G421" s="31"/>
      <c r="H421" s="31">
        <v>25394.66</v>
      </c>
      <c r="I421" s="113">
        <f t="shared" si="8"/>
        <v>0.9663848085851282</v>
      </c>
      <c r="J421" s="58">
        <v>0</v>
      </c>
    </row>
    <row r="422" spans="1:10" ht="29.25" customHeight="1">
      <c r="A422" s="62"/>
      <c r="B422" s="28"/>
      <c r="C422" s="48" t="s">
        <v>149</v>
      </c>
      <c r="D422" s="29" t="s">
        <v>52</v>
      </c>
      <c r="E422" s="31">
        <v>4396</v>
      </c>
      <c r="F422" s="31"/>
      <c r="G422" s="31"/>
      <c r="H422" s="31">
        <v>4224.52</v>
      </c>
      <c r="I422" s="113">
        <f t="shared" si="8"/>
        <v>0.9609918107370338</v>
      </c>
      <c r="J422" s="58">
        <v>0</v>
      </c>
    </row>
    <row r="423" spans="1:10" ht="26.25" customHeight="1">
      <c r="A423" s="28"/>
      <c r="B423" s="28"/>
      <c r="C423" s="28">
        <v>4210</v>
      </c>
      <c r="D423" s="29" t="s">
        <v>19</v>
      </c>
      <c r="E423" s="31">
        <v>5470</v>
      </c>
      <c r="F423" s="31"/>
      <c r="G423" s="31"/>
      <c r="H423" s="31">
        <v>5469.97</v>
      </c>
      <c r="I423" s="113">
        <f t="shared" si="8"/>
        <v>0.9999945155393053</v>
      </c>
      <c r="J423" s="58">
        <v>0</v>
      </c>
    </row>
    <row r="424" spans="1:10" ht="30">
      <c r="A424" s="28"/>
      <c r="B424" s="28"/>
      <c r="C424" s="28">
        <v>4240</v>
      </c>
      <c r="D424" s="29" t="s">
        <v>152</v>
      </c>
      <c r="E424" s="31">
        <v>750</v>
      </c>
      <c r="F424" s="31"/>
      <c r="G424" s="31"/>
      <c r="H424" s="31">
        <v>746.5</v>
      </c>
      <c r="I424" s="113">
        <f t="shared" si="8"/>
        <v>0.9953333333333333</v>
      </c>
      <c r="J424" s="58">
        <v>0</v>
      </c>
    </row>
    <row r="425" spans="1:10" ht="32.25" customHeight="1">
      <c r="A425" s="28"/>
      <c r="B425" s="28"/>
      <c r="C425" s="28">
        <v>4260</v>
      </c>
      <c r="D425" s="29" t="s">
        <v>53</v>
      </c>
      <c r="E425" s="31">
        <v>1800</v>
      </c>
      <c r="F425" s="31"/>
      <c r="G425" s="31"/>
      <c r="H425" s="31">
        <v>1654.29</v>
      </c>
      <c r="I425" s="113">
        <f t="shared" si="8"/>
        <v>0.91905</v>
      </c>
      <c r="J425" s="58">
        <v>0</v>
      </c>
    </row>
    <row r="426" spans="1:10" ht="25.5" customHeight="1">
      <c r="A426" s="28"/>
      <c r="B426" s="28"/>
      <c r="C426" s="28">
        <v>4280</v>
      </c>
      <c r="D426" s="29" t="s">
        <v>54</v>
      </c>
      <c r="E426" s="31">
        <v>230</v>
      </c>
      <c r="F426" s="31"/>
      <c r="G426" s="31"/>
      <c r="H426" s="31">
        <v>30</v>
      </c>
      <c r="I426" s="113">
        <f t="shared" si="8"/>
        <v>0.13043478260869565</v>
      </c>
      <c r="J426" s="58">
        <v>0</v>
      </c>
    </row>
    <row r="427" spans="1:10" ht="27" customHeight="1">
      <c r="A427" s="66"/>
      <c r="B427" s="66"/>
      <c r="C427" s="66">
        <v>4300</v>
      </c>
      <c r="D427" s="45" t="s">
        <v>14</v>
      </c>
      <c r="E427" s="51">
        <v>1900</v>
      </c>
      <c r="F427" s="51"/>
      <c r="G427" s="51"/>
      <c r="H427" s="51">
        <v>1889.9</v>
      </c>
      <c r="I427" s="113">
        <f t="shared" si="8"/>
        <v>0.9946842105263158</v>
      </c>
      <c r="J427" s="58">
        <v>0</v>
      </c>
    </row>
    <row r="428" spans="1:10" ht="30">
      <c r="A428" s="66"/>
      <c r="B428" s="66"/>
      <c r="C428" s="66">
        <v>4370</v>
      </c>
      <c r="D428" s="29" t="s">
        <v>61</v>
      </c>
      <c r="E428" s="51">
        <v>600</v>
      </c>
      <c r="F428" s="51"/>
      <c r="G428" s="51"/>
      <c r="H428" s="51">
        <v>481.29</v>
      </c>
      <c r="I428" s="113">
        <f t="shared" si="8"/>
        <v>0.80215</v>
      </c>
      <c r="J428" s="58">
        <v>0</v>
      </c>
    </row>
    <row r="429" spans="1:10" ht="29.25" customHeight="1">
      <c r="A429" s="66"/>
      <c r="B429" s="62"/>
      <c r="C429" s="28">
        <v>4410</v>
      </c>
      <c r="D429" s="45" t="s">
        <v>63</v>
      </c>
      <c r="E429" s="31">
        <v>150</v>
      </c>
      <c r="F429" s="31"/>
      <c r="G429" s="31"/>
      <c r="H429" s="31">
        <v>47.2</v>
      </c>
      <c r="I429" s="113">
        <f t="shared" si="8"/>
        <v>0.3146666666666667</v>
      </c>
      <c r="J429" s="58">
        <v>0</v>
      </c>
    </row>
    <row r="430" spans="1:10" ht="30">
      <c r="A430" s="66"/>
      <c r="B430" s="62"/>
      <c r="C430" s="28">
        <v>4440</v>
      </c>
      <c r="D430" s="45" t="s">
        <v>65</v>
      </c>
      <c r="E430" s="31">
        <v>11782</v>
      </c>
      <c r="F430" s="31"/>
      <c r="G430" s="31"/>
      <c r="H430" s="31">
        <v>11782</v>
      </c>
      <c r="I430" s="113">
        <f t="shared" si="8"/>
        <v>1</v>
      </c>
      <c r="J430" s="58">
        <v>0</v>
      </c>
    </row>
    <row r="431" spans="1:10" ht="45">
      <c r="A431" s="66"/>
      <c r="B431" s="62"/>
      <c r="C431" s="28">
        <v>4740</v>
      </c>
      <c r="D431" s="45" t="s">
        <v>69</v>
      </c>
      <c r="E431" s="31">
        <v>550</v>
      </c>
      <c r="F431" s="31"/>
      <c r="G431" s="31"/>
      <c r="H431" s="31">
        <v>544</v>
      </c>
      <c r="I431" s="113">
        <f t="shared" si="8"/>
        <v>0.9890909090909091</v>
      </c>
      <c r="J431" s="58">
        <v>0</v>
      </c>
    </row>
    <row r="432" spans="1:10" ht="45">
      <c r="A432" s="65"/>
      <c r="B432" s="64">
        <v>85412</v>
      </c>
      <c r="C432" s="35"/>
      <c r="D432" s="114" t="s">
        <v>227</v>
      </c>
      <c r="E432" s="25">
        <f>SUM(E433)</f>
        <v>7000</v>
      </c>
      <c r="F432" s="25">
        <f>SUM(F433:F434)</f>
        <v>0</v>
      </c>
      <c r="G432" s="25">
        <f>SUM(G433:G434)</f>
        <v>0</v>
      </c>
      <c r="H432" s="25">
        <f>SUM(H433)</f>
        <v>7000</v>
      </c>
      <c r="I432" s="112">
        <f t="shared" si="8"/>
        <v>1</v>
      </c>
      <c r="J432" s="25">
        <f>SUM(J433)</f>
        <v>0</v>
      </c>
    </row>
    <row r="433" spans="1:10" ht="45">
      <c r="A433" s="65"/>
      <c r="B433" s="64"/>
      <c r="C433" s="56">
        <v>2820</v>
      </c>
      <c r="D433" s="29" t="s">
        <v>191</v>
      </c>
      <c r="E433" s="31">
        <v>7000</v>
      </c>
      <c r="F433" s="31"/>
      <c r="G433" s="31"/>
      <c r="H433" s="31">
        <v>7000</v>
      </c>
      <c r="I433" s="113">
        <f t="shared" si="8"/>
        <v>1</v>
      </c>
      <c r="J433" s="58">
        <v>0</v>
      </c>
    </row>
    <row r="434" spans="1:10" ht="36" customHeight="1">
      <c r="A434" s="65"/>
      <c r="B434" s="64">
        <v>85415</v>
      </c>
      <c r="C434" s="35"/>
      <c r="D434" s="23" t="s">
        <v>184</v>
      </c>
      <c r="E434" s="25">
        <f>SUM(E435:E436)</f>
        <v>891442</v>
      </c>
      <c r="F434" s="25">
        <f>SUM(F435:F435)</f>
        <v>0</v>
      </c>
      <c r="G434" s="25">
        <f>SUM(G435:G435)</f>
        <v>0</v>
      </c>
      <c r="H434" s="25">
        <f>SUM(H435:H436)</f>
        <v>776446.59</v>
      </c>
      <c r="I434" s="112">
        <f t="shared" si="8"/>
        <v>0.8710006820410077</v>
      </c>
      <c r="J434" s="59">
        <f>SUM(J435:J435)</f>
        <v>0</v>
      </c>
    </row>
    <row r="435" spans="1:10" ht="34.5" customHeight="1">
      <c r="A435" s="65"/>
      <c r="B435" s="62"/>
      <c r="C435" s="28">
        <v>3240</v>
      </c>
      <c r="D435" s="29" t="s">
        <v>219</v>
      </c>
      <c r="E435" s="31">
        <v>834642</v>
      </c>
      <c r="F435" s="31"/>
      <c r="G435" s="31"/>
      <c r="H435" s="31">
        <v>745230.6</v>
      </c>
      <c r="I435" s="112">
        <f t="shared" si="8"/>
        <v>0.8928745498069831</v>
      </c>
      <c r="J435" s="58">
        <v>0</v>
      </c>
    </row>
    <row r="436" spans="1:10" ht="34.5" customHeight="1">
      <c r="A436" s="65"/>
      <c r="B436" s="62"/>
      <c r="C436" s="28">
        <v>3260</v>
      </c>
      <c r="D436" s="29" t="s">
        <v>218</v>
      </c>
      <c r="E436" s="31">
        <v>56800</v>
      </c>
      <c r="F436" s="31"/>
      <c r="G436" s="31"/>
      <c r="H436" s="31">
        <v>31215.99</v>
      </c>
      <c r="I436" s="112">
        <f t="shared" si="8"/>
        <v>0.5495772887323944</v>
      </c>
      <c r="J436" s="58"/>
    </row>
    <row r="437" spans="1:10" ht="31.5">
      <c r="A437" s="107">
        <v>900</v>
      </c>
      <c r="B437" s="107"/>
      <c r="C437" s="83"/>
      <c r="D437" s="85" t="s">
        <v>185</v>
      </c>
      <c r="E437" s="87">
        <f>SUM(E438+E441+E443+E446+E449+E451+E455+E460)</f>
        <v>7165624</v>
      </c>
      <c r="F437" s="87">
        <f>SUM(F451+F460+F441)</f>
        <v>0</v>
      </c>
      <c r="G437" s="87">
        <f>SUM(G451+G460+G441)</f>
        <v>0</v>
      </c>
      <c r="H437" s="87">
        <f>SUM(H438+H441+H443+H446+H449+H451+H455+H460)</f>
        <v>6710612.59</v>
      </c>
      <c r="I437" s="90">
        <f t="shared" si="8"/>
        <v>0.9365007974183407</v>
      </c>
      <c r="J437" s="87">
        <f>SUM(J438+J441+J443+J446+J449+J451+J455+J460)</f>
        <v>0</v>
      </c>
    </row>
    <row r="438" spans="1:10" ht="15.75">
      <c r="A438" s="67"/>
      <c r="B438" s="67">
        <v>90001</v>
      </c>
      <c r="C438" s="68"/>
      <c r="D438" s="69" t="s">
        <v>200</v>
      </c>
      <c r="E438" s="70">
        <f>SUM(E439:E440)</f>
        <v>110000</v>
      </c>
      <c r="F438" s="70"/>
      <c r="G438" s="70"/>
      <c r="H438" s="70">
        <f>SUM(H439:H440)</f>
        <v>2800</v>
      </c>
      <c r="I438" s="112">
        <f t="shared" si="8"/>
        <v>0.025454545454545455</v>
      </c>
      <c r="J438" s="70">
        <f>SUM(J439:J440)</f>
        <v>0</v>
      </c>
    </row>
    <row r="439" spans="1:10" ht="29.25" customHeight="1">
      <c r="A439" s="71"/>
      <c r="B439" s="71"/>
      <c r="C439" s="72">
        <v>4270</v>
      </c>
      <c r="D439" s="73" t="s">
        <v>20</v>
      </c>
      <c r="E439" s="74">
        <v>20000</v>
      </c>
      <c r="F439" s="74"/>
      <c r="G439" s="74"/>
      <c r="H439" s="74">
        <v>0</v>
      </c>
      <c r="I439" s="113">
        <f t="shared" si="8"/>
        <v>0</v>
      </c>
      <c r="J439" s="74">
        <v>0</v>
      </c>
    </row>
    <row r="440" spans="1:10" ht="30">
      <c r="A440" s="67"/>
      <c r="B440" s="67"/>
      <c r="C440" s="72">
        <v>6050</v>
      </c>
      <c r="D440" s="73" t="s">
        <v>21</v>
      </c>
      <c r="E440" s="74">
        <v>90000</v>
      </c>
      <c r="F440" s="74"/>
      <c r="G440" s="74"/>
      <c r="H440" s="74">
        <v>2800</v>
      </c>
      <c r="I440" s="113">
        <f t="shared" si="8"/>
        <v>0.03111111111111111</v>
      </c>
      <c r="J440" s="74">
        <v>0</v>
      </c>
    </row>
    <row r="441" spans="1:10" ht="29.25" customHeight="1">
      <c r="A441" s="64"/>
      <c r="B441" s="64">
        <v>90002</v>
      </c>
      <c r="C441" s="35"/>
      <c r="D441" s="23" t="s">
        <v>186</v>
      </c>
      <c r="E441" s="25">
        <f>SUM(E442)</f>
        <v>195800</v>
      </c>
      <c r="F441" s="25"/>
      <c r="G441" s="25"/>
      <c r="H441" s="25">
        <f>SUM(H442)</f>
        <v>178906.14</v>
      </c>
      <c r="I441" s="112">
        <f t="shared" si="8"/>
        <v>0.9137187946884577</v>
      </c>
      <c r="J441" s="27">
        <f>SUM(J442:J442)</f>
        <v>0</v>
      </c>
    </row>
    <row r="442" spans="1:10" ht="33" customHeight="1">
      <c r="A442" s="62"/>
      <c r="B442" s="62"/>
      <c r="C442" s="28">
        <v>4300</v>
      </c>
      <c r="D442" s="29" t="s">
        <v>14</v>
      </c>
      <c r="E442" s="31">
        <v>195800</v>
      </c>
      <c r="F442" s="31"/>
      <c r="G442" s="31"/>
      <c r="H442" s="31">
        <v>178906.14</v>
      </c>
      <c r="I442" s="113">
        <f t="shared" si="8"/>
        <v>0.9137187946884577</v>
      </c>
      <c r="J442" s="33">
        <v>0</v>
      </c>
    </row>
    <row r="443" spans="1:10" ht="30" customHeight="1">
      <c r="A443" s="62"/>
      <c r="B443" s="64">
        <v>90003</v>
      </c>
      <c r="C443" s="35"/>
      <c r="D443" s="23" t="s">
        <v>201</v>
      </c>
      <c r="E443" s="25">
        <f>SUM(E444:E445)</f>
        <v>400000</v>
      </c>
      <c r="F443" s="25"/>
      <c r="G443" s="25"/>
      <c r="H443" s="25">
        <f>SUM(H444:H445)</f>
        <v>396011.28</v>
      </c>
      <c r="I443" s="112">
        <f t="shared" si="8"/>
        <v>0.9900282</v>
      </c>
      <c r="J443" s="27">
        <f>SUM(J444)</f>
        <v>0</v>
      </c>
    </row>
    <row r="444" spans="1:10" ht="30" customHeight="1">
      <c r="A444" s="62"/>
      <c r="B444" s="62"/>
      <c r="C444" s="28">
        <v>4300</v>
      </c>
      <c r="D444" s="29" t="s">
        <v>14</v>
      </c>
      <c r="E444" s="31">
        <v>400000</v>
      </c>
      <c r="F444" s="31"/>
      <c r="G444" s="31"/>
      <c r="H444" s="31">
        <v>396011.28</v>
      </c>
      <c r="I444" s="113">
        <f t="shared" si="8"/>
        <v>0.9900282</v>
      </c>
      <c r="J444" s="33">
        <v>0</v>
      </c>
    </row>
    <row r="445" spans="1:10" ht="30" customHeight="1">
      <c r="A445" s="62"/>
      <c r="B445" s="62"/>
      <c r="C445" s="28">
        <v>4430</v>
      </c>
      <c r="D445" s="29" t="s">
        <v>25</v>
      </c>
      <c r="E445" s="31">
        <v>0</v>
      </c>
      <c r="F445" s="31"/>
      <c r="G445" s="31"/>
      <c r="H445" s="31">
        <v>0</v>
      </c>
      <c r="I445" s="113"/>
      <c r="J445" s="33"/>
    </row>
    <row r="446" spans="1:10" ht="31.5">
      <c r="A446" s="62"/>
      <c r="B446" s="64">
        <v>90004</v>
      </c>
      <c r="C446" s="35"/>
      <c r="D446" s="23" t="s">
        <v>202</v>
      </c>
      <c r="E446" s="25">
        <f>SUM(E447:E448)</f>
        <v>319400</v>
      </c>
      <c r="F446" s="25"/>
      <c r="G446" s="25"/>
      <c r="H446" s="25">
        <f>SUM(H447:H448)</f>
        <v>316338</v>
      </c>
      <c r="I446" s="112">
        <f t="shared" si="8"/>
        <v>0.9904132748904195</v>
      </c>
      <c r="J446" s="27">
        <f>SUM(J448)</f>
        <v>0</v>
      </c>
    </row>
    <row r="447" spans="1:10" ht="29.25" customHeight="1">
      <c r="A447" s="62"/>
      <c r="B447" s="62"/>
      <c r="C447" s="28">
        <v>4210</v>
      </c>
      <c r="D447" s="29" t="s">
        <v>19</v>
      </c>
      <c r="E447" s="31">
        <v>18000</v>
      </c>
      <c r="F447" s="31"/>
      <c r="G447" s="31"/>
      <c r="H447" s="31">
        <v>15000</v>
      </c>
      <c r="I447" s="113">
        <f t="shared" si="8"/>
        <v>0.8333333333333334</v>
      </c>
      <c r="J447" s="33">
        <v>0</v>
      </c>
    </row>
    <row r="448" spans="1:10" ht="30" customHeight="1">
      <c r="A448" s="62"/>
      <c r="B448" s="62"/>
      <c r="C448" s="28">
        <v>4300</v>
      </c>
      <c r="D448" s="29" t="s">
        <v>14</v>
      </c>
      <c r="E448" s="31">
        <v>301400</v>
      </c>
      <c r="F448" s="31"/>
      <c r="G448" s="31"/>
      <c r="H448" s="31">
        <v>301338</v>
      </c>
      <c r="I448" s="113">
        <f t="shared" si="8"/>
        <v>0.9997942932979429</v>
      </c>
      <c r="J448" s="33">
        <v>0</v>
      </c>
    </row>
    <row r="449" spans="1:10" ht="31.5">
      <c r="A449" s="62"/>
      <c r="B449" s="64">
        <v>90005</v>
      </c>
      <c r="C449" s="28"/>
      <c r="D449" s="23" t="s">
        <v>228</v>
      </c>
      <c r="E449" s="25">
        <f>SUM(E450)</f>
        <v>5000</v>
      </c>
      <c r="F449" s="25"/>
      <c r="G449" s="25"/>
      <c r="H449" s="25">
        <f>SUM(H450)</f>
        <v>3236.36</v>
      </c>
      <c r="I449" s="112">
        <f t="shared" si="8"/>
        <v>0.6472720000000001</v>
      </c>
      <c r="J449" s="27">
        <f>SUM(J450)</f>
        <v>0</v>
      </c>
    </row>
    <row r="450" spans="1:10" ht="30" customHeight="1">
      <c r="A450" s="62"/>
      <c r="B450" s="62"/>
      <c r="C450" s="28">
        <v>4300</v>
      </c>
      <c r="D450" s="29" t="s">
        <v>14</v>
      </c>
      <c r="E450" s="31">
        <v>5000</v>
      </c>
      <c r="F450" s="31"/>
      <c r="G450" s="31"/>
      <c r="H450" s="31">
        <v>3236.36</v>
      </c>
      <c r="I450" s="113">
        <f t="shared" si="8"/>
        <v>0.6472720000000001</v>
      </c>
      <c r="J450" s="33">
        <v>0</v>
      </c>
    </row>
    <row r="451" spans="1:10" ht="30" customHeight="1">
      <c r="A451" s="64"/>
      <c r="B451" s="35">
        <v>90015</v>
      </c>
      <c r="C451" s="35"/>
      <c r="D451" s="23" t="s">
        <v>187</v>
      </c>
      <c r="E451" s="25">
        <f>SUM(E452:E454)</f>
        <v>694000</v>
      </c>
      <c r="F451" s="25"/>
      <c r="G451" s="25"/>
      <c r="H451" s="25">
        <f>SUM(H452:H454)</f>
        <v>606907.9</v>
      </c>
      <c r="I451" s="112">
        <f t="shared" si="8"/>
        <v>0.8745070605187321</v>
      </c>
      <c r="J451" s="59">
        <f>SUM(J452:J454)</f>
        <v>0</v>
      </c>
    </row>
    <row r="452" spans="1:10" ht="25.5" customHeight="1">
      <c r="A452" s="62"/>
      <c r="B452" s="62"/>
      <c r="C452" s="28">
        <v>4260</v>
      </c>
      <c r="D452" s="29" t="s">
        <v>53</v>
      </c>
      <c r="E452" s="31">
        <v>500000</v>
      </c>
      <c r="F452" s="31"/>
      <c r="G452" s="31"/>
      <c r="H452" s="31">
        <v>462306.53</v>
      </c>
      <c r="I452" s="113">
        <f t="shared" si="8"/>
        <v>0.9246130600000001</v>
      </c>
      <c r="J452" s="58">
        <v>0</v>
      </c>
    </row>
    <row r="453" spans="1:10" ht="26.25" customHeight="1">
      <c r="A453" s="62"/>
      <c r="B453" s="62"/>
      <c r="C453" s="28">
        <v>4270</v>
      </c>
      <c r="D453" s="29" t="s">
        <v>20</v>
      </c>
      <c r="E453" s="31">
        <v>120000</v>
      </c>
      <c r="F453" s="31"/>
      <c r="G453" s="31"/>
      <c r="H453" s="31">
        <v>72773.87</v>
      </c>
      <c r="I453" s="113">
        <f t="shared" si="8"/>
        <v>0.6064489166666667</v>
      </c>
      <c r="J453" s="58">
        <v>0</v>
      </c>
    </row>
    <row r="454" spans="1:10" ht="30">
      <c r="A454" s="28"/>
      <c r="B454" s="62"/>
      <c r="C454" s="28">
        <v>6050</v>
      </c>
      <c r="D454" s="29" t="s">
        <v>21</v>
      </c>
      <c r="E454" s="31">
        <v>74000</v>
      </c>
      <c r="F454" s="31"/>
      <c r="G454" s="31"/>
      <c r="H454" s="31">
        <v>71827.5</v>
      </c>
      <c r="I454" s="113">
        <f t="shared" si="8"/>
        <v>0.9706418918918919</v>
      </c>
      <c r="J454" s="58">
        <v>0</v>
      </c>
    </row>
    <row r="455" spans="1:10" ht="46.5" customHeight="1">
      <c r="A455" s="64"/>
      <c r="B455" s="35">
        <v>90019</v>
      </c>
      <c r="C455" s="35"/>
      <c r="D455" s="114" t="s">
        <v>255</v>
      </c>
      <c r="E455" s="25">
        <f>SUM(E456:E459)</f>
        <v>430203</v>
      </c>
      <c r="F455" s="25"/>
      <c r="G455" s="25"/>
      <c r="H455" s="25">
        <f>SUM(H456:H459)</f>
        <v>292833.04000000004</v>
      </c>
      <c r="I455" s="112">
        <f>H455/E455</f>
        <v>0.6806857227866845</v>
      </c>
      <c r="J455" s="25">
        <f>SUM(J456:J459)</f>
        <v>0</v>
      </c>
    </row>
    <row r="456" spans="1:10" ht="25.5" customHeight="1">
      <c r="A456" s="62"/>
      <c r="B456" s="62"/>
      <c r="C456" s="28">
        <v>4210</v>
      </c>
      <c r="D456" s="29" t="s">
        <v>19</v>
      </c>
      <c r="E456" s="31">
        <v>500</v>
      </c>
      <c r="F456" s="31"/>
      <c r="G456" s="31"/>
      <c r="H456" s="31">
        <v>0</v>
      </c>
      <c r="I456" s="113">
        <f>H456/E456</f>
        <v>0</v>
      </c>
      <c r="J456" s="58">
        <v>0</v>
      </c>
    </row>
    <row r="457" spans="1:10" ht="26.25" customHeight="1">
      <c r="A457" s="62"/>
      <c r="B457" s="62"/>
      <c r="C457" s="28">
        <v>4270</v>
      </c>
      <c r="D457" s="29" t="s">
        <v>20</v>
      </c>
      <c r="E457" s="31">
        <v>63800</v>
      </c>
      <c r="F457" s="31"/>
      <c r="G457" s="31"/>
      <c r="H457" s="31">
        <v>40682.93</v>
      </c>
      <c r="I457" s="113">
        <f>H457/E457</f>
        <v>0.6376634796238244</v>
      </c>
      <c r="J457" s="58">
        <v>0</v>
      </c>
    </row>
    <row r="458" spans="1:10" ht="35.25" customHeight="1">
      <c r="A458" s="28"/>
      <c r="B458" s="62"/>
      <c r="C458" s="28">
        <v>4300</v>
      </c>
      <c r="D458" s="29" t="s">
        <v>14</v>
      </c>
      <c r="E458" s="31">
        <v>5903</v>
      </c>
      <c r="F458" s="31"/>
      <c r="G458" s="31"/>
      <c r="H458" s="31">
        <v>5390.22</v>
      </c>
      <c r="I458" s="113">
        <f>H458/E458</f>
        <v>0.9131323056073184</v>
      </c>
      <c r="J458" s="58">
        <v>0</v>
      </c>
    </row>
    <row r="459" spans="1:10" ht="33" customHeight="1">
      <c r="A459" s="28"/>
      <c r="B459" s="62"/>
      <c r="C459" s="28">
        <v>6050</v>
      </c>
      <c r="D459" s="29" t="s">
        <v>21</v>
      </c>
      <c r="E459" s="31">
        <v>360000</v>
      </c>
      <c r="F459" s="31"/>
      <c r="G459" s="31"/>
      <c r="H459" s="31">
        <v>246759.89</v>
      </c>
      <c r="I459" s="113">
        <f>H459/E459</f>
        <v>0.6854441388888889</v>
      </c>
      <c r="J459" s="58">
        <v>0</v>
      </c>
    </row>
    <row r="460" spans="1:10" ht="32.25" customHeight="1">
      <c r="A460" s="64"/>
      <c r="B460" s="64">
        <v>90095</v>
      </c>
      <c r="C460" s="35"/>
      <c r="D460" s="23" t="s">
        <v>11</v>
      </c>
      <c r="E460" s="25">
        <f>SUM(E461:E479)</f>
        <v>5011221</v>
      </c>
      <c r="F460" s="25">
        <f>SUM(F461:F479)</f>
        <v>0</v>
      </c>
      <c r="G460" s="25">
        <f>SUM(G461:G479)</f>
        <v>0</v>
      </c>
      <c r="H460" s="25">
        <f>SUM(H461:H479)</f>
        <v>4913579.87</v>
      </c>
      <c r="I460" s="112">
        <f t="shared" si="8"/>
        <v>0.9805155011124036</v>
      </c>
      <c r="J460" s="25">
        <f>SUM(J461:J479)</f>
        <v>0</v>
      </c>
    </row>
    <row r="461" spans="1:10" ht="30">
      <c r="A461" s="62"/>
      <c r="B461" s="62"/>
      <c r="C461" s="75" t="s">
        <v>145</v>
      </c>
      <c r="D461" s="29" t="s">
        <v>48</v>
      </c>
      <c r="E461" s="31">
        <v>16750</v>
      </c>
      <c r="F461" s="31"/>
      <c r="G461" s="31"/>
      <c r="H461" s="31">
        <v>13488.79</v>
      </c>
      <c r="I461" s="113">
        <f t="shared" si="8"/>
        <v>0.8053008955223881</v>
      </c>
      <c r="J461" s="58">
        <v>0</v>
      </c>
    </row>
    <row r="462" spans="1:10" ht="26.25" customHeight="1">
      <c r="A462" s="62"/>
      <c r="B462" s="62"/>
      <c r="C462" s="28">
        <v>4010</v>
      </c>
      <c r="D462" s="29" t="s">
        <v>49</v>
      </c>
      <c r="E462" s="31">
        <v>633300</v>
      </c>
      <c r="F462" s="31"/>
      <c r="G462" s="31"/>
      <c r="H462" s="31">
        <v>633008.12</v>
      </c>
      <c r="I462" s="113">
        <f t="shared" si="8"/>
        <v>0.9995391125848729</v>
      </c>
      <c r="J462" s="58">
        <v>0</v>
      </c>
    </row>
    <row r="463" spans="1:10" ht="26.25" customHeight="1">
      <c r="A463" s="62"/>
      <c r="B463" s="62"/>
      <c r="C463" s="28">
        <v>4040</v>
      </c>
      <c r="D463" s="29" t="s">
        <v>50</v>
      </c>
      <c r="E463" s="31">
        <v>32410</v>
      </c>
      <c r="F463" s="31"/>
      <c r="G463" s="31"/>
      <c r="H463" s="31">
        <v>32403.29</v>
      </c>
      <c r="I463" s="113">
        <f t="shared" si="8"/>
        <v>0.9997929651342179</v>
      </c>
      <c r="J463" s="58">
        <v>0</v>
      </c>
    </row>
    <row r="464" spans="1:10" ht="26.25" customHeight="1">
      <c r="A464" s="62"/>
      <c r="B464" s="62"/>
      <c r="C464" s="28">
        <v>4110</v>
      </c>
      <c r="D464" s="29" t="s">
        <v>51</v>
      </c>
      <c r="E464" s="31">
        <v>103530</v>
      </c>
      <c r="F464" s="31"/>
      <c r="G464" s="31"/>
      <c r="H464" s="31">
        <v>103007.85</v>
      </c>
      <c r="I464" s="113">
        <f t="shared" si="8"/>
        <v>0.9949565343378731</v>
      </c>
      <c r="J464" s="58">
        <v>0</v>
      </c>
    </row>
    <row r="465" spans="1:10" ht="26.25" customHeight="1">
      <c r="A465" s="62"/>
      <c r="B465" s="62"/>
      <c r="C465" s="28">
        <v>4120</v>
      </c>
      <c r="D465" s="29" t="s">
        <v>52</v>
      </c>
      <c r="E465" s="31">
        <v>14880</v>
      </c>
      <c r="F465" s="31"/>
      <c r="G465" s="31"/>
      <c r="H465" s="31">
        <v>14712.12</v>
      </c>
      <c r="I465" s="113">
        <f t="shared" si="8"/>
        <v>0.9887177419354839</v>
      </c>
      <c r="J465" s="58">
        <v>0</v>
      </c>
    </row>
    <row r="466" spans="1:10" ht="60">
      <c r="A466" s="62"/>
      <c r="B466" s="62"/>
      <c r="C466" s="28">
        <v>4160</v>
      </c>
      <c r="D466" s="29" t="s">
        <v>235</v>
      </c>
      <c r="E466" s="31">
        <v>870500</v>
      </c>
      <c r="F466" s="31"/>
      <c r="G466" s="31"/>
      <c r="H466" s="31">
        <v>846547.71</v>
      </c>
      <c r="I466" s="113">
        <f t="shared" si="8"/>
        <v>0.97248444572085</v>
      </c>
      <c r="J466" s="58">
        <v>0</v>
      </c>
    </row>
    <row r="467" spans="1:10" ht="29.25" customHeight="1">
      <c r="A467" s="62"/>
      <c r="B467" s="62"/>
      <c r="C467" s="28">
        <v>4170</v>
      </c>
      <c r="D467" s="45" t="s">
        <v>18</v>
      </c>
      <c r="E467" s="31">
        <v>9456</v>
      </c>
      <c r="F467" s="31"/>
      <c r="G467" s="31"/>
      <c r="H467" s="31">
        <v>9217.73</v>
      </c>
      <c r="I467" s="113">
        <f t="shared" si="8"/>
        <v>0.9748022419627749</v>
      </c>
      <c r="J467" s="58">
        <v>0</v>
      </c>
    </row>
    <row r="468" spans="1:10" ht="29.25" customHeight="1">
      <c r="A468" s="62"/>
      <c r="B468" s="62"/>
      <c r="C468" s="28">
        <v>4210</v>
      </c>
      <c r="D468" s="29" t="s">
        <v>19</v>
      </c>
      <c r="E468" s="31">
        <v>35400</v>
      </c>
      <c r="F468" s="31"/>
      <c r="G468" s="31"/>
      <c r="H468" s="31">
        <v>35311.24</v>
      </c>
      <c r="I468" s="113">
        <f t="shared" si="8"/>
        <v>0.9974926553672315</v>
      </c>
      <c r="J468" s="58">
        <v>0</v>
      </c>
    </row>
    <row r="469" spans="1:10" ht="29.25" customHeight="1">
      <c r="A469" s="62"/>
      <c r="B469" s="62"/>
      <c r="C469" s="62">
        <v>4260</v>
      </c>
      <c r="D469" s="29" t="s">
        <v>53</v>
      </c>
      <c r="E469" s="31">
        <v>6000</v>
      </c>
      <c r="F469" s="31"/>
      <c r="G469" s="31"/>
      <c r="H469" s="31">
        <v>755.06</v>
      </c>
      <c r="I469" s="113">
        <f t="shared" si="8"/>
        <v>0.12584333333333333</v>
      </c>
      <c r="J469" s="33">
        <v>0</v>
      </c>
    </row>
    <row r="470" spans="1:10" ht="29.25" customHeight="1">
      <c r="A470" s="62"/>
      <c r="B470" s="62"/>
      <c r="C470" s="62">
        <v>4270</v>
      </c>
      <c r="D470" s="29" t="s">
        <v>20</v>
      </c>
      <c r="E470" s="31">
        <v>17200</v>
      </c>
      <c r="F470" s="31"/>
      <c r="G470" s="31"/>
      <c r="H470" s="31">
        <v>17178.38</v>
      </c>
      <c r="I470" s="113">
        <f t="shared" si="8"/>
        <v>0.998743023255814</v>
      </c>
      <c r="J470" s="58">
        <v>0</v>
      </c>
    </row>
    <row r="471" spans="1:10" ht="29.25" customHeight="1">
      <c r="A471" s="62"/>
      <c r="B471" s="62"/>
      <c r="C471" s="62">
        <v>4280</v>
      </c>
      <c r="D471" s="29" t="s">
        <v>54</v>
      </c>
      <c r="E471" s="31">
        <v>3000</v>
      </c>
      <c r="F471" s="31"/>
      <c r="G471" s="31"/>
      <c r="H471" s="31">
        <v>3000</v>
      </c>
      <c r="I471" s="113">
        <f t="shared" si="8"/>
        <v>1</v>
      </c>
      <c r="J471" s="58">
        <v>0</v>
      </c>
    </row>
    <row r="472" spans="1:10" ht="29.25" customHeight="1">
      <c r="A472" s="62"/>
      <c r="B472" s="62"/>
      <c r="C472" s="28">
        <v>4300</v>
      </c>
      <c r="D472" s="29" t="s">
        <v>14</v>
      </c>
      <c r="E472" s="31">
        <v>119450</v>
      </c>
      <c r="F472" s="31"/>
      <c r="G472" s="31"/>
      <c r="H472" s="31">
        <v>119410.19</v>
      </c>
      <c r="I472" s="113">
        <f t="shared" si="8"/>
        <v>0.9996667224780243</v>
      </c>
      <c r="J472" s="58">
        <v>0</v>
      </c>
    </row>
    <row r="473" spans="1:10" ht="30">
      <c r="A473" s="62"/>
      <c r="B473" s="62"/>
      <c r="C473" s="28">
        <v>4360</v>
      </c>
      <c r="D473" s="45" t="s">
        <v>59</v>
      </c>
      <c r="E473" s="31">
        <v>750</v>
      </c>
      <c r="F473" s="31"/>
      <c r="G473" s="31"/>
      <c r="H473" s="31">
        <v>732</v>
      </c>
      <c r="I473" s="113">
        <f t="shared" si="8"/>
        <v>0.976</v>
      </c>
      <c r="J473" s="58">
        <v>0</v>
      </c>
    </row>
    <row r="474" spans="1:10" ht="30" customHeight="1">
      <c r="A474" s="62"/>
      <c r="B474" s="62"/>
      <c r="C474" s="28">
        <v>4410</v>
      </c>
      <c r="D474" s="29" t="s">
        <v>63</v>
      </c>
      <c r="E474" s="31">
        <v>0</v>
      </c>
      <c r="F474" s="31"/>
      <c r="G474" s="31"/>
      <c r="H474" s="31">
        <v>0</v>
      </c>
      <c r="I474" s="113" t="e">
        <f t="shared" si="8"/>
        <v>#DIV/0!</v>
      </c>
      <c r="J474" s="58">
        <v>0</v>
      </c>
    </row>
    <row r="475" spans="1:10" ht="30" customHeight="1">
      <c r="A475" s="62"/>
      <c r="B475" s="28"/>
      <c r="C475" s="63" t="s">
        <v>40</v>
      </c>
      <c r="D475" s="29" t="s">
        <v>25</v>
      </c>
      <c r="E475" s="31">
        <v>1400</v>
      </c>
      <c r="F475" s="31"/>
      <c r="G475" s="31"/>
      <c r="H475" s="31">
        <v>720</v>
      </c>
      <c r="I475" s="113">
        <f t="shared" si="8"/>
        <v>0.5142857142857142</v>
      </c>
      <c r="J475" s="58">
        <v>0</v>
      </c>
    </row>
    <row r="476" spans="1:10" ht="30">
      <c r="A476" s="28"/>
      <c r="B476" s="62"/>
      <c r="C476" s="28">
        <v>4440</v>
      </c>
      <c r="D476" s="29" t="s">
        <v>65</v>
      </c>
      <c r="E476" s="31">
        <v>40604</v>
      </c>
      <c r="F476" s="31"/>
      <c r="G476" s="31"/>
      <c r="H476" s="31">
        <v>40603.8</v>
      </c>
      <c r="I476" s="113">
        <f t="shared" si="8"/>
        <v>0.9999950743769087</v>
      </c>
      <c r="J476" s="58">
        <v>0</v>
      </c>
    </row>
    <row r="477" spans="1:10" ht="90">
      <c r="A477" s="28"/>
      <c r="B477" s="62"/>
      <c r="C477" s="28">
        <v>6010</v>
      </c>
      <c r="D477" s="29" t="s">
        <v>203</v>
      </c>
      <c r="E477" s="31">
        <v>2300000</v>
      </c>
      <c r="F477" s="31"/>
      <c r="G477" s="31"/>
      <c r="H477" s="31">
        <v>2300000</v>
      </c>
      <c r="I477" s="113">
        <f t="shared" si="8"/>
        <v>1</v>
      </c>
      <c r="J477" s="58">
        <v>0</v>
      </c>
    </row>
    <row r="478" spans="1:10" ht="30">
      <c r="A478" s="28"/>
      <c r="B478" s="62"/>
      <c r="C478" s="28">
        <v>6050</v>
      </c>
      <c r="D478" s="29" t="s">
        <v>21</v>
      </c>
      <c r="E478" s="31">
        <v>241639</v>
      </c>
      <c r="F478" s="31"/>
      <c r="G478" s="31"/>
      <c r="H478" s="31">
        <v>188018.13</v>
      </c>
      <c r="I478" s="113">
        <f t="shared" si="8"/>
        <v>0.7780951336497833</v>
      </c>
      <c r="J478" s="58">
        <v>0</v>
      </c>
    </row>
    <row r="479" spans="1:10" ht="30">
      <c r="A479" s="28"/>
      <c r="B479" s="62"/>
      <c r="C479" s="28">
        <v>6057</v>
      </c>
      <c r="D479" s="29" t="s">
        <v>21</v>
      </c>
      <c r="E479" s="31">
        <v>564952</v>
      </c>
      <c r="F479" s="31"/>
      <c r="G479" s="31"/>
      <c r="H479" s="31">
        <v>555465.46</v>
      </c>
      <c r="I479" s="113">
        <f t="shared" si="8"/>
        <v>0.9832082371599711</v>
      </c>
      <c r="J479" s="58">
        <v>0</v>
      </c>
    </row>
    <row r="480" spans="1:10" ht="36" customHeight="1">
      <c r="A480" s="83">
        <v>921</v>
      </c>
      <c r="B480" s="83"/>
      <c r="C480" s="107"/>
      <c r="D480" s="85" t="s">
        <v>188</v>
      </c>
      <c r="E480" s="87">
        <f>SUM(E481+E483+E485)</f>
        <v>1098000</v>
      </c>
      <c r="F480" s="87" t="e">
        <f>SUM(F483+#REF!)</f>
        <v>#REF!</v>
      </c>
      <c r="G480" s="87" t="e">
        <f>SUM(G483+#REF!)</f>
        <v>#REF!</v>
      </c>
      <c r="H480" s="87">
        <f>SUM(H481+H483+H485)</f>
        <v>1098000</v>
      </c>
      <c r="I480" s="90">
        <f t="shared" si="8"/>
        <v>1</v>
      </c>
      <c r="J480" s="87">
        <f>SUM(J485+J483+J481)</f>
        <v>0</v>
      </c>
    </row>
    <row r="481" spans="1:10" ht="15.75">
      <c r="A481" s="64"/>
      <c r="B481" s="35">
        <v>92105</v>
      </c>
      <c r="C481" s="64"/>
      <c r="D481" s="23" t="s">
        <v>229</v>
      </c>
      <c r="E481" s="25">
        <f>SUM(E482)</f>
        <v>3000</v>
      </c>
      <c r="F481" s="25"/>
      <c r="G481" s="25"/>
      <c r="H481" s="25">
        <f>SUM(H482)</f>
        <v>3000</v>
      </c>
      <c r="I481" s="112">
        <f t="shared" si="8"/>
        <v>1</v>
      </c>
      <c r="J481" s="59">
        <f>SUM(J482:J482)</f>
        <v>0</v>
      </c>
    </row>
    <row r="482" spans="1:10" ht="45">
      <c r="A482" s="39"/>
      <c r="B482" s="62"/>
      <c r="C482" s="28">
        <v>2820</v>
      </c>
      <c r="D482" s="29" t="s">
        <v>191</v>
      </c>
      <c r="E482" s="31">
        <v>3000</v>
      </c>
      <c r="F482" s="31"/>
      <c r="G482" s="31"/>
      <c r="H482" s="31">
        <v>3000</v>
      </c>
      <c r="I482" s="112">
        <f t="shared" si="8"/>
        <v>1</v>
      </c>
      <c r="J482" s="60">
        <v>0</v>
      </c>
    </row>
    <row r="483" spans="1:10" ht="31.5">
      <c r="A483" s="64"/>
      <c r="B483" s="35">
        <v>92109</v>
      </c>
      <c r="C483" s="64"/>
      <c r="D483" s="23" t="s">
        <v>189</v>
      </c>
      <c r="E483" s="25">
        <f>SUM(E484)</f>
        <v>785000</v>
      </c>
      <c r="F483" s="25"/>
      <c r="G483" s="25"/>
      <c r="H483" s="25">
        <f>SUM(H484)</f>
        <v>785000</v>
      </c>
      <c r="I483" s="112">
        <f t="shared" si="8"/>
        <v>1</v>
      </c>
      <c r="J483" s="25">
        <f>SUM(J484)</f>
        <v>0</v>
      </c>
    </row>
    <row r="484" spans="1:10" ht="30">
      <c r="A484" s="39"/>
      <c r="B484" s="62"/>
      <c r="C484" s="28">
        <v>2480</v>
      </c>
      <c r="D484" s="29" t="s">
        <v>204</v>
      </c>
      <c r="E484" s="31">
        <v>785000</v>
      </c>
      <c r="F484" s="31"/>
      <c r="G484" s="31"/>
      <c r="H484" s="31">
        <v>785000</v>
      </c>
      <c r="I484" s="113">
        <f t="shared" si="8"/>
        <v>1</v>
      </c>
      <c r="J484" s="60">
        <v>0</v>
      </c>
    </row>
    <row r="485" spans="1:10" ht="27" customHeight="1">
      <c r="A485" s="39"/>
      <c r="B485" s="64">
        <v>92116</v>
      </c>
      <c r="C485" s="35"/>
      <c r="D485" s="23" t="s">
        <v>205</v>
      </c>
      <c r="E485" s="57">
        <f>SUM(E486:E486)</f>
        <v>310000</v>
      </c>
      <c r="F485" s="25"/>
      <c r="G485" s="25"/>
      <c r="H485" s="57">
        <f>SUM(H486:H486)</f>
        <v>310000</v>
      </c>
      <c r="I485" s="112">
        <f t="shared" si="8"/>
        <v>1</v>
      </c>
      <c r="J485" s="57">
        <f>SUM(J486:J486)</f>
        <v>0</v>
      </c>
    </row>
    <row r="486" spans="1:10" ht="33" customHeight="1">
      <c r="A486" s="39"/>
      <c r="B486" s="62"/>
      <c r="C486" s="28">
        <v>2480</v>
      </c>
      <c r="D486" s="29" t="s">
        <v>204</v>
      </c>
      <c r="E486" s="31">
        <v>310000</v>
      </c>
      <c r="F486" s="31"/>
      <c r="G486" s="31"/>
      <c r="H486" s="31">
        <v>310000</v>
      </c>
      <c r="I486" s="113">
        <f aca="true" t="shared" si="9" ref="I486:I513">H486/E486</f>
        <v>1</v>
      </c>
      <c r="J486" s="60">
        <v>0</v>
      </c>
    </row>
    <row r="487" spans="1:10" ht="35.25" customHeight="1">
      <c r="A487" s="107">
        <v>926</v>
      </c>
      <c r="B487" s="107"/>
      <c r="C487" s="83"/>
      <c r="D487" s="85" t="s">
        <v>190</v>
      </c>
      <c r="E487" s="105">
        <f>SUM(E488+E490)</f>
        <v>2943787</v>
      </c>
      <c r="F487" s="87" t="e">
        <f>SUM(#REF!+F490)</f>
        <v>#REF!</v>
      </c>
      <c r="G487" s="87" t="e">
        <f>SUM(#REF!+G490)</f>
        <v>#REF!</v>
      </c>
      <c r="H487" s="105">
        <f>SUM(H488+H490)</f>
        <v>2805757.4099999997</v>
      </c>
      <c r="I487" s="90">
        <f t="shared" si="9"/>
        <v>0.9531115566445533</v>
      </c>
      <c r="J487" s="105">
        <f>SUM(J488+J490)</f>
        <v>0</v>
      </c>
    </row>
    <row r="488" spans="1:10" ht="35.25" customHeight="1">
      <c r="A488" s="115"/>
      <c r="B488" s="115">
        <v>92601</v>
      </c>
      <c r="C488" s="116"/>
      <c r="D488" s="117" t="s">
        <v>259</v>
      </c>
      <c r="E488" s="118">
        <f>SUM(E489)</f>
        <v>1016000</v>
      </c>
      <c r="F488" s="119"/>
      <c r="G488" s="119"/>
      <c r="H488" s="118">
        <f>SUM(H489)</f>
        <v>997558.79</v>
      </c>
      <c r="I488" s="112">
        <v>0</v>
      </c>
      <c r="J488" s="118">
        <v>0</v>
      </c>
    </row>
    <row r="489" spans="1:10" ht="35.25" customHeight="1">
      <c r="A489" s="120"/>
      <c r="B489" s="120"/>
      <c r="C489" s="121">
        <v>6050</v>
      </c>
      <c r="D489" s="29" t="s">
        <v>21</v>
      </c>
      <c r="E489" s="122">
        <v>1016000</v>
      </c>
      <c r="F489" s="123"/>
      <c r="G489" s="123"/>
      <c r="H489" s="122">
        <v>997558.79</v>
      </c>
      <c r="I489" s="113">
        <v>0</v>
      </c>
      <c r="J489" s="122">
        <v>0</v>
      </c>
    </row>
    <row r="490" spans="1:10" ht="29.25" customHeight="1">
      <c r="A490" s="64"/>
      <c r="B490" s="64">
        <v>92604</v>
      </c>
      <c r="C490" s="35"/>
      <c r="D490" s="23" t="s">
        <v>206</v>
      </c>
      <c r="E490" s="25">
        <f>SUM(E491:E513)</f>
        <v>1927787</v>
      </c>
      <c r="F490" s="25" t="e">
        <f>SUM(#REF!)</f>
        <v>#REF!</v>
      </c>
      <c r="G490" s="25" t="e">
        <f>SUM(#REF!)</f>
        <v>#REF!</v>
      </c>
      <c r="H490" s="25">
        <f>SUM(H491:H513)</f>
        <v>1808198.6199999996</v>
      </c>
      <c r="I490" s="112">
        <f t="shared" si="9"/>
        <v>0.9379659786065575</v>
      </c>
      <c r="J490" s="25">
        <f>SUM(J491:J513)</f>
        <v>0</v>
      </c>
    </row>
    <row r="491" spans="1:10" ht="64.5" customHeight="1">
      <c r="A491" s="64"/>
      <c r="B491" s="64"/>
      <c r="C491" s="61">
        <v>2820</v>
      </c>
      <c r="D491" s="45" t="s">
        <v>272</v>
      </c>
      <c r="E491" s="31">
        <v>210000</v>
      </c>
      <c r="F491" s="31"/>
      <c r="G491" s="31"/>
      <c r="H491" s="31">
        <v>210000</v>
      </c>
      <c r="I491" s="113">
        <f t="shared" si="9"/>
        <v>1</v>
      </c>
      <c r="J491" s="60">
        <v>0</v>
      </c>
    </row>
    <row r="492" spans="1:10" ht="30">
      <c r="A492" s="64"/>
      <c r="B492" s="64"/>
      <c r="C492" s="56">
        <v>3020</v>
      </c>
      <c r="D492" s="29" t="s">
        <v>48</v>
      </c>
      <c r="E492" s="31">
        <v>6259</v>
      </c>
      <c r="F492" s="31"/>
      <c r="G492" s="31"/>
      <c r="H492" s="31">
        <v>5306.16</v>
      </c>
      <c r="I492" s="113">
        <f t="shared" si="9"/>
        <v>0.847764818661128</v>
      </c>
      <c r="J492" s="60">
        <v>0</v>
      </c>
    </row>
    <row r="493" spans="1:10" ht="36.75" customHeight="1">
      <c r="A493" s="64"/>
      <c r="B493" s="64"/>
      <c r="C493" s="56">
        <v>4010</v>
      </c>
      <c r="D493" s="29" t="s">
        <v>49</v>
      </c>
      <c r="E493" s="31">
        <v>501739</v>
      </c>
      <c r="F493" s="31"/>
      <c r="G493" s="31"/>
      <c r="H493" s="31">
        <v>464285.16</v>
      </c>
      <c r="I493" s="113">
        <f t="shared" si="9"/>
        <v>0.9253519459320483</v>
      </c>
      <c r="J493" s="60">
        <v>0</v>
      </c>
    </row>
    <row r="494" spans="1:10" ht="36.75" customHeight="1">
      <c r="A494" s="64"/>
      <c r="B494" s="64"/>
      <c r="C494" s="56">
        <v>4040</v>
      </c>
      <c r="D494" s="45" t="s">
        <v>50</v>
      </c>
      <c r="E494" s="31">
        <v>18850</v>
      </c>
      <c r="F494" s="31"/>
      <c r="G494" s="31"/>
      <c r="H494" s="31">
        <v>18846.83</v>
      </c>
      <c r="I494" s="113">
        <f t="shared" si="9"/>
        <v>0.9998318302387269</v>
      </c>
      <c r="J494" s="60">
        <v>0</v>
      </c>
    </row>
    <row r="495" spans="1:10" ht="36.75" customHeight="1">
      <c r="A495" s="64"/>
      <c r="B495" s="64"/>
      <c r="C495" s="56">
        <v>4110</v>
      </c>
      <c r="D495" s="29" t="s">
        <v>51</v>
      </c>
      <c r="E495" s="31">
        <v>81026</v>
      </c>
      <c r="F495" s="31"/>
      <c r="G495" s="31"/>
      <c r="H495" s="31">
        <v>71758.61</v>
      </c>
      <c r="I495" s="113">
        <f t="shared" si="9"/>
        <v>0.8856244909041542</v>
      </c>
      <c r="J495" s="60">
        <v>0</v>
      </c>
    </row>
    <row r="496" spans="1:10" ht="36.75" customHeight="1">
      <c r="A496" s="64"/>
      <c r="B496" s="64"/>
      <c r="C496" s="56">
        <v>4120</v>
      </c>
      <c r="D496" s="29" t="s">
        <v>52</v>
      </c>
      <c r="E496" s="31">
        <v>15683</v>
      </c>
      <c r="F496" s="31"/>
      <c r="G496" s="31"/>
      <c r="H496" s="31">
        <v>10655.74</v>
      </c>
      <c r="I496" s="113">
        <f t="shared" si="9"/>
        <v>0.6794452591978576</v>
      </c>
      <c r="J496" s="60">
        <v>0</v>
      </c>
    </row>
    <row r="497" spans="1:10" ht="36.75" customHeight="1">
      <c r="A497" s="64"/>
      <c r="B497" s="64"/>
      <c r="C497" s="56">
        <v>4170</v>
      </c>
      <c r="D497" s="29" t="s">
        <v>18</v>
      </c>
      <c r="E497" s="31">
        <v>65000</v>
      </c>
      <c r="F497" s="31"/>
      <c r="G497" s="31"/>
      <c r="H497" s="31">
        <v>58426.34</v>
      </c>
      <c r="I497" s="113">
        <f t="shared" si="9"/>
        <v>0.8988667692307691</v>
      </c>
      <c r="J497" s="60">
        <v>0</v>
      </c>
    </row>
    <row r="498" spans="1:10" ht="36.75" customHeight="1">
      <c r="A498" s="64"/>
      <c r="B498" s="64"/>
      <c r="C498" s="56">
        <v>4210</v>
      </c>
      <c r="D498" s="29" t="s">
        <v>19</v>
      </c>
      <c r="E498" s="31">
        <v>349300</v>
      </c>
      <c r="F498" s="31"/>
      <c r="G498" s="31"/>
      <c r="H498" s="31">
        <v>346655.06</v>
      </c>
      <c r="I498" s="113">
        <f t="shared" si="9"/>
        <v>0.9924278843401088</v>
      </c>
      <c r="J498" s="60">
        <v>0</v>
      </c>
    </row>
    <row r="499" spans="1:10" ht="36.75" customHeight="1">
      <c r="A499" s="64"/>
      <c r="B499" s="64"/>
      <c r="C499" s="56">
        <v>4260</v>
      </c>
      <c r="D499" s="29" t="s">
        <v>53</v>
      </c>
      <c r="E499" s="31">
        <v>206200</v>
      </c>
      <c r="F499" s="31"/>
      <c r="G499" s="31"/>
      <c r="H499" s="31">
        <v>185616.59</v>
      </c>
      <c r="I499" s="113">
        <f t="shared" si="9"/>
        <v>0.9001774490785645</v>
      </c>
      <c r="J499" s="60">
        <v>0</v>
      </c>
    </row>
    <row r="500" spans="1:10" ht="36.75" customHeight="1">
      <c r="A500" s="64"/>
      <c r="B500" s="64"/>
      <c r="C500" s="56">
        <v>4270</v>
      </c>
      <c r="D500" s="29" t="s">
        <v>20</v>
      </c>
      <c r="E500" s="31">
        <v>122000</v>
      </c>
      <c r="F500" s="31"/>
      <c r="G500" s="31"/>
      <c r="H500" s="31">
        <v>118461.85</v>
      </c>
      <c r="I500" s="113">
        <f t="shared" si="9"/>
        <v>0.9709987704918033</v>
      </c>
      <c r="J500" s="60">
        <v>0</v>
      </c>
    </row>
    <row r="501" spans="1:10" ht="36.75" customHeight="1">
      <c r="A501" s="64"/>
      <c r="B501" s="64"/>
      <c r="C501" s="56">
        <v>4280</v>
      </c>
      <c r="D501" s="29" t="s">
        <v>54</v>
      </c>
      <c r="E501" s="31">
        <v>1315</v>
      </c>
      <c r="F501" s="31"/>
      <c r="G501" s="31"/>
      <c r="H501" s="31">
        <v>755</v>
      </c>
      <c r="I501" s="113">
        <f t="shared" si="9"/>
        <v>0.5741444866920152</v>
      </c>
      <c r="J501" s="60">
        <v>0</v>
      </c>
    </row>
    <row r="502" spans="1:10" ht="36.75" customHeight="1">
      <c r="A502" s="64"/>
      <c r="B502" s="64"/>
      <c r="C502" s="56">
        <v>4300</v>
      </c>
      <c r="D502" s="29" t="s">
        <v>14</v>
      </c>
      <c r="E502" s="31">
        <v>231520</v>
      </c>
      <c r="F502" s="31"/>
      <c r="G502" s="31"/>
      <c r="H502" s="31">
        <v>215373</v>
      </c>
      <c r="I502" s="113">
        <f t="shared" si="9"/>
        <v>0.9302565653075329</v>
      </c>
      <c r="J502" s="60">
        <v>0</v>
      </c>
    </row>
    <row r="503" spans="1:10" ht="36.75" customHeight="1">
      <c r="A503" s="64"/>
      <c r="B503" s="64"/>
      <c r="C503" s="56">
        <v>4350</v>
      </c>
      <c r="D503" s="45" t="s">
        <v>57</v>
      </c>
      <c r="E503" s="31">
        <v>2368</v>
      </c>
      <c r="F503" s="31"/>
      <c r="G503" s="31"/>
      <c r="H503" s="31">
        <v>2083.7</v>
      </c>
      <c r="I503" s="113">
        <f t="shared" si="9"/>
        <v>0.8799408783783783</v>
      </c>
      <c r="J503" s="60">
        <v>0</v>
      </c>
    </row>
    <row r="504" spans="1:10" ht="30">
      <c r="A504" s="64"/>
      <c r="B504" s="64"/>
      <c r="C504" s="56">
        <v>4360</v>
      </c>
      <c r="D504" s="45" t="s">
        <v>59</v>
      </c>
      <c r="E504" s="31">
        <v>5300</v>
      </c>
      <c r="F504" s="31"/>
      <c r="G504" s="31"/>
      <c r="H504" s="31">
        <v>5120.4</v>
      </c>
      <c r="I504" s="113">
        <f t="shared" si="9"/>
        <v>0.9661132075471698</v>
      </c>
      <c r="J504" s="60">
        <v>0</v>
      </c>
    </row>
    <row r="505" spans="1:10" ht="30">
      <c r="A505" s="64"/>
      <c r="B505" s="64"/>
      <c r="C505" s="56">
        <v>4370</v>
      </c>
      <c r="D505" s="29" t="s">
        <v>207</v>
      </c>
      <c r="E505" s="31">
        <v>2064</v>
      </c>
      <c r="F505" s="31"/>
      <c r="G505" s="31"/>
      <c r="H505" s="31">
        <v>897.73</v>
      </c>
      <c r="I505" s="113">
        <f t="shared" si="9"/>
        <v>0.4349467054263566</v>
      </c>
      <c r="J505" s="60">
        <v>0</v>
      </c>
    </row>
    <row r="506" spans="1:10" ht="26.25" customHeight="1">
      <c r="A506" s="64"/>
      <c r="B506" s="64"/>
      <c r="C506" s="56">
        <v>4410</v>
      </c>
      <c r="D506" s="29" t="s">
        <v>220</v>
      </c>
      <c r="E506" s="31">
        <v>7620</v>
      </c>
      <c r="F506" s="31"/>
      <c r="G506" s="31"/>
      <c r="H506" s="31">
        <v>3244.48</v>
      </c>
      <c r="I506" s="113">
        <f t="shared" si="9"/>
        <v>0.42578477690288713</v>
      </c>
      <c r="J506" s="60">
        <v>0</v>
      </c>
    </row>
    <row r="507" spans="1:10" ht="26.25" customHeight="1">
      <c r="A507" s="64"/>
      <c r="B507" s="64"/>
      <c r="C507" s="56">
        <v>4430</v>
      </c>
      <c r="D507" s="29" t="s">
        <v>25</v>
      </c>
      <c r="E507" s="31">
        <v>2125</v>
      </c>
      <c r="F507" s="31"/>
      <c r="G507" s="31"/>
      <c r="H507" s="31">
        <v>549</v>
      </c>
      <c r="I507" s="113">
        <f t="shared" si="9"/>
        <v>0.25835294117647056</v>
      </c>
      <c r="J507" s="60">
        <v>0</v>
      </c>
    </row>
    <row r="508" spans="1:10" ht="30">
      <c r="A508" s="64"/>
      <c r="B508" s="64"/>
      <c r="C508" s="56">
        <v>4440</v>
      </c>
      <c r="D508" s="29" t="s">
        <v>65</v>
      </c>
      <c r="E508" s="31">
        <v>21481</v>
      </c>
      <c r="F508" s="31"/>
      <c r="G508" s="31"/>
      <c r="H508" s="31">
        <v>21481</v>
      </c>
      <c r="I508" s="113">
        <f t="shared" si="9"/>
        <v>1</v>
      </c>
      <c r="J508" s="60">
        <v>0</v>
      </c>
    </row>
    <row r="509" spans="1:10" ht="30">
      <c r="A509" s="64"/>
      <c r="B509" s="64"/>
      <c r="C509" s="56">
        <v>4520</v>
      </c>
      <c r="D509" s="29" t="s">
        <v>208</v>
      </c>
      <c r="E509" s="31">
        <v>22500</v>
      </c>
      <c r="F509" s="31"/>
      <c r="G509" s="31"/>
      <c r="H509" s="31">
        <v>20905.4</v>
      </c>
      <c r="I509" s="113">
        <f t="shared" si="9"/>
        <v>0.929128888888889</v>
      </c>
      <c r="J509" s="60">
        <v>0</v>
      </c>
    </row>
    <row r="510" spans="1:10" ht="30" customHeight="1">
      <c r="A510" s="64"/>
      <c r="B510" s="64"/>
      <c r="C510" s="56">
        <v>4610</v>
      </c>
      <c r="D510" s="309" t="s">
        <v>367</v>
      </c>
      <c r="E510" s="31">
        <v>39937</v>
      </c>
      <c r="F510" s="31"/>
      <c r="G510" s="31"/>
      <c r="H510" s="31">
        <v>39936.72</v>
      </c>
      <c r="I510" s="113">
        <f t="shared" si="9"/>
        <v>0.9999929889576082</v>
      </c>
      <c r="J510" s="60">
        <v>0</v>
      </c>
    </row>
    <row r="511" spans="1:10" ht="30">
      <c r="A511" s="64"/>
      <c r="B511" s="64"/>
      <c r="C511" s="56">
        <v>4700</v>
      </c>
      <c r="D511" s="45" t="s">
        <v>67</v>
      </c>
      <c r="E511" s="31">
        <v>4400</v>
      </c>
      <c r="F511" s="31"/>
      <c r="G511" s="31"/>
      <c r="H511" s="31">
        <v>99</v>
      </c>
      <c r="I511" s="113">
        <f t="shared" si="9"/>
        <v>0.0225</v>
      </c>
      <c r="J511" s="60">
        <v>0</v>
      </c>
    </row>
    <row r="512" spans="1:10" ht="45">
      <c r="A512" s="64"/>
      <c r="B512" s="64"/>
      <c r="C512" s="56">
        <v>4740</v>
      </c>
      <c r="D512" s="45" t="s">
        <v>69</v>
      </c>
      <c r="E512" s="31">
        <v>1400</v>
      </c>
      <c r="F512" s="31"/>
      <c r="G512" s="31"/>
      <c r="H512" s="31">
        <v>312.13</v>
      </c>
      <c r="I512" s="113">
        <f t="shared" si="9"/>
        <v>0.22295</v>
      </c>
      <c r="J512" s="60">
        <v>0</v>
      </c>
    </row>
    <row r="513" spans="1:10" ht="30">
      <c r="A513" s="64"/>
      <c r="B513" s="64"/>
      <c r="C513" s="56">
        <v>4750</v>
      </c>
      <c r="D513" s="45" t="s">
        <v>71</v>
      </c>
      <c r="E513" s="31">
        <v>9700</v>
      </c>
      <c r="F513" s="31"/>
      <c r="G513" s="31"/>
      <c r="H513" s="31">
        <v>7428.72</v>
      </c>
      <c r="I513" s="113">
        <f t="shared" si="9"/>
        <v>0.7658474226804124</v>
      </c>
      <c r="J513" s="60">
        <v>0</v>
      </c>
    </row>
    <row r="514" spans="1:10" ht="33" customHeight="1" thickBot="1">
      <c r="A514" s="11"/>
      <c r="B514" s="12"/>
      <c r="C514" s="12"/>
      <c r="D514" s="13" t="s">
        <v>192</v>
      </c>
      <c r="E514" s="14">
        <f>SUM(E7+E13+E24+E39+E67+E70+E134+E156+E174+E179+E185+E188+E285+E306+E388+E416+E437+E480+E487)</f>
        <v>48764909</v>
      </c>
      <c r="F514" s="15" t="e">
        <f>SUM(F487+F480+F437+F416+F306+#REF!+F188+F185+F179+F174+F156+F134+F70+F39+F24+F7+F388)</f>
        <v>#REF!</v>
      </c>
      <c r="G514" s="15" t="e">
        <f>SUM(G487+G480+G437+G416+G306+#REF!+G188+G185+G179+G174+G156+G134+G70+G39+G24+G7+G388)</f>
        <v>#REF!</v>
      </c>
      <c r="H514" s="14">
        <f>SUM(H7+H13+H24+H39+H67+H70+H134+H156+H174+H179+H185+H188+H285+H306+H388+H416+H437+H480+H487)</f>
        <v>46880569.00999999</v>
      </c>
      <c r="I514" s="16">
        <f>H514/E514</f>
        <v>0.9613586895035524</v>
      </c>
      <c r="J514" s="14">
        <f>SUM(J7+J13+J24+J39+J67+J70+J134+J156+J174+J179+J185+J188+J285+J306+J388+J416+J437+J480+J487)</f>
        <v>0</v>
      </c>
    </row>
    <row r="515" spans="1:10" ht="31.5" customHeight="1" thickTop="1">
      <c r="A515" s="7"/>
      <c r="B515" s="2"/>
      <c r="C515" s="2"/>
      <c r="D515" s="10" t="s">
        <v>377</v>
      </c>
      <c r="E515" s="4"/>
      <c r="F515" s="4"/>
      <c r="G515" s="5"/>
      <c r="H515" s="5"/>
      <c r="I515" s="5"/>
      <c r="J515" s="4"/>
    </row>
    <row r="516" spans="1:10" ht="15.75">
      <c r="A516" s="7"/>
      <c r="B516" s="2"/>
      <c r="C516" s="2"/>
      <c r="D516" s="10"/>
      <c r="E516" s="4"/>
      <c r="F516" s="4"/>
      <c r="G516" s="5"/>
      <c r="H516" s="5"/>
      <c r="I516" s="5"/>
      <c r="J516" s="4"/>
    </row>
    <row r="517" spans="1:10" ht="15.75">
      <c r="A517" s="7"/>
      <c r="B517" s="2"/>
      <c r="C517" s="2"/>
      <c r="D517" s="10"/>
      <c r="E517" s="4"/>
      <c r="F517" s="4"/>
      <c r="G517" s="5"/>
      <c r="H517" s="5"/>
      <c r="I517" s="5"/>
      <c r="J517" s="4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</sheetData>
  <sheetProtection/>
  <mergeCells count="10">
    <mergeCell ref="I1:J2"/>
    <mergeCell ref="A3:J3"/>
    <mergeCell ref="A4:A5"/>
    <mergeCell ref="B4:B5"/>
    <mergeCell ref="C4:C5"/>
    <mergeCell ref="D4:D5"/>
    <mergeCell ref="E4:E5"/>
    <mergeCell ref="H4:H5"/>
    <mergeCell ref="I4:I5"/>
    <mergeCell ref="J4:J5"/>
  </mergeCells>
  <printOptions/>
  <pageMargins left="0.7" right="0.7" top="0.75" bottom="0.75" header="0.3" footer="0.3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">
      <selection activeCell="A1" sqref="A1:L143"/>
    </sheetView>
  </sheetViews>
  <sheetFormatPr defaultColWidth="8.8515625" defaultRowHeight="12.75"/>
  <cols>
    <col min="1" max="1" width="2.421875" style="0" customWidth="1"/>
    <col min="2" max="2" width="3.57421875" style="0" customWidth="1"/>
    <col min="3" max="3" width="5.421875" style="0" customWidth="1"/>
    <col min="4" max="4" width="5.00390625" style="0" customWidth="1"/>
    <col min="5" max="5" width="13.8515625" style="270" customWidth="1"/>
    <col min="6" max="6" width="10.7109375" style="0" customWidth="1"/>
    <col min="7" max="7" width="10.28125" style="0" customWidth="1"/>
    <col min="8" max="8" width="10.00390625" style="124" customWidth="1"/>
    <col min="9" max="9" width="10.00390625" style="0" customWidth="1"/>
    <col min="10" max="10" width="9.140625" style="0" customWidth="1"/>
    <col min="11" max="11" width="11.57421875" style="0" customWidth="1"/>
    <col min="12" max="12" width="14.140625" style="0" customWidth="1"/>
  </cols>
  <sheetData>
    <row r="1" spans="11:12" ht="14.25" customHeight="1">
      <c r="K1" s="423" t="s">
        <v>375</v>
      </c>
      <c r="L1" s="423"/>
    </row>
    <row r="2" spans="11:12" ht="11.25" customHeight="1">
      <c r="K2" s="423"/>
      <c r="L2" s="423"/>
    </row>
    <row r="3" spans="1:12" ht="12" customHeight="1">
      <c r="A3" s="126"/>
      <c r="B3" s="126"/>
      <c r="C3" s="126"/>
      <c r="D3" s="126"/>
      <c r="E3" s="271"/>
      <c r="F3" s="126"/>
      <c r="G3" s="126"/>
      <c r="H3" s="158"/>
      <c r="I3" s="126"/>
      <c r="J3" s="126"/>
      <c r="K3" s="423"/>
      <c r="L3" s="423"/>
    </row>
    <row r="4" spans="1:12" ht="25.5" customHeight="1">
      <c r="A4" s="424" t="s">
        <v>341</v>
      </c>
      <c r="B4" s="424"/>
      <c r="C4" s="424"/>
      <c r="D4" s="424"/>
      <c r="E4" s="424"/>
      <c r="F4" s="424"/>
      <c r="G4" s="424"/>
      <c r="H4" s="424"/>
      <c r="I4" s="425"/>
      <c r="J4" s="425"/>
      <c r="K4" s="425"/>
      <c r="L4" s="424"/>
    </row>
    <row r="5" spans="1:12" ht="34.5" customHeight="1">
      <c r="A5" s="426" t="s">
        <v>280</v>
      </c>
      <c r="B5" s="426" t="s">
        <v>237</v>
      </c>
      <c r="C5" s="429" t="s">
        <v>281</v>
      </c>
      <c r="D5" s="426" t="s">
        <v>282</v>
      </c>
      <c r="E5" s="432" t="s">
        <v>283</v>
      </c>
      <c r="F5" s="429" t="s">
        <v>284</v>
      </c>
      <c r="G5" s="429" t="s">
        <v>291</v>
      </c>
      <c r="H5" s="435" t="s">
        <v>343</v>
      </c>
      <c r="I5" s="415" t="s">
        <v>342</v>
      </c>
      <c r="J5" s="415"/>
      <c r="K5" s="415"/>
      <c r="L5" s="416" t="s">
        <v>292</v>
      </c>
    </row>
    <row r="6" spans="1:12" ht="72" customHeight="1">
      <c r="A6" s="427"/>
      <c r="B6" s="427"/>
      <c r="C6" s="430"/>
      <c r="D6" s="427"/>
      <c r="E6" s="433"/>
      <c r="F6" s="430"/>
      <c r="G6" s="430"/>
      <c r="H6" s="436"/>
      <c r="I6" s="419" t="s">
        <v>285</v>
      </c>
      <c r="J6" s="419" t="s">
        <v>286</v>
      </c>
      <c r="K6" s="420" t="s">
        <v>364</v>
      </c>
      <c r="L6" s="417"/>
    </row>
    <row r="7" spans="1:12" ht="12.75" customHeight="1" hidden="1">
      <c r="A7" s="427"/>
      <c r="B7" s="427"/>
      <c r="C7" s="430"/>
      <c r="D7" s="427"/>
      <c r="E7" s="433"/>
      <c r="F7" s="430"/>
      <c r="G7" s="430"/>
      <c r="H7" s="436"/>
      <c r="I7" s="419"/>
      <c r="J7" s="419"/>
      <c r="K7" s="421"/>
      <c r="L7" s="417"/>
    </row>
    <row r="8" spans="1:12" ht="12.75" customHeight="1" hidden="1">
      <c r="A8" s="427"/>
      <c r="B8" s="427"/>
      <c r="C8" s="430"/>
      <c r="D8" s="427"/>
      <c r="E8" s="433"/>
      <c r="F8" s="430"/>
      <c r="G8" s="430"/>
      <c r="H8" s="436"/>
      <c r="I8" s="419"/>
      <c r="J8" s="419"/>
      <c r="K8" s="421"/>
      <c r="L8" s="417"/>
    </row>
    <row r="9" spans="1:12" ht="12.75" customHeight="1" hidden="1">
      <c r="A9" s="428"/>
      <c r="B9" s="428"/>
      <c r="C9" s="431"/>
      <c r="D9" s="428"/>
      <c r="E9" s="434"/>
      <c r="F9" s="431"/>
      <c r="G9" s="431"/>
      <c r="H9" s="437"/>
      <c r="I9" s="419"/>
      <c r="J9" s="419"/>
      <c r="K9" s="422"/>
      <c r="L9" s="418"/>
    </row>
    <row r="10" spans="1:12" ht="12.75">
      <c r="A10" s="143"/>
      <c r="B10" s="143">
        <v>2</v>
      </c>
      <c r="C10" s="143">
        <v>3</v>
      </c>
      <c r="D10" s="143">
        <v>4</v>
      </c>
      <c r="E10" s="272">
        <v>5</v>
      </c>
      <c r="F10" s="143">
        <v>6</v>
      </c>
      <c r="G10" s="143">
        <v>7</v>
      </c>
      <c r="H10" s="151">
        <v>8</v>
      </c>
      <c r="I10" s="153">
        <v>9</v>
      </c>
      <c r="J10" s="153">
        <v>10</v>
      </c>
      <c r="K10" s="153">
        <v>11</v>
      </c>
      <c r="L10" s="152">
        <v>12</v>
      </c>
    </row>
    <row r="11" spans="1:12" ht="12.75">
      <c r="A11" s="348">
        <v>1</v>
      </c>
      <c r="B11" s="348">
        <v>600</v>
      </c>
      <c r="C11" s="348">
        <v>60016</v>
      </c>
      <c r="D11" s="348">
        <v>6050</v>
      </c>
      <c r="E11" s="376" t="s">
        <v>293</v>
      </c>
      <c r="F11" s="354">
        <v>1940000</v>
      </c>
      <c r="G11" s="354">
        <v>20000</v>
      </c>
      <c r="H11" s="354">
        <v>0</v>
      </c>
      <c r="I11" s="411">
        <v>0</v>
      </c>
      <c r="J11" s="413"/>
      <c r="K11" s="144"/>
      <c r="L11" s="373" t="s">
        <v>294</v>
      </c>
    </row>
    <row r="12" spans="1:12" ht="30" customHeight="1">
      <c r="A12" s="349"/>
      <c r="B12" s="349"/>
      <c r="C12" s="349"/>
      <c r="D12" s="349"/>
      <c r="E12" s="377"/>
      <c r="F12" s="355"/>
      <c r="G12" s="355"/>
      <c r="H12" s="355"/>
      <c r="I12" s="411"/>
      <c r="J12" s="413"/>
      <c r="K12" s="144"/>
      <c r="L12" s="374"/>
    </row>
    <row r="13" spans="1:12" ht="12.75" hidden="1">
      <c r="A13" s="349"/>
      <c r="B13" s="349"/>
      <c r="C13" s="349"/>
      <c r="D13" s="349"/>
      <c r="E13" s="377"/>
      <c r="F13" s="355"/>
      <c r="G13" s="355"/>
      <c r="H13" s="355"/>
      <c r="I13" s="411"/>
      <c r="J13" s="413"/>
      <c r="K13" s="144"/>
      <c r="L13" s="374"/>
    </row>
    <row r="14" spans="1:12" ht="12.75" hidden="1">
      <c r="A14" s="350"/>
      <c r="B14" s="350"/>
      <c r="C14" s="350"/>
      <c r="D14" s="350"/>
      <c r="E14" s="378"/>
      <c r="F14" s="356"/>
      <c r="G14" s="356"/>
      <c r="H14" s="356"/>
      <c r="I14" s="412"/>
      <c r="J14" s="414"/>
      <c r="K14" s="144"/>
      <c r="L14" s="379"/>
    </row>
    <row r="15" spans="1:12" ht="12.75" customHeight="1">
      <c r="A15" s="348">
        <v>2</v>
      </c>
      <c r="B15" s="348">
        <v>600</v>
      </c>
      <c r="C15" s="348">
        <v>60016</v>
      </c>
      <c r="D15" s="403">
        <v>6059</v>
      </c>
      <c r="E15" s="376" t="s">
        <v>352</v>
      </c>
      <c r="F15" s="354">
        <v>574000</v>
      </c>
      <c r="G15" s="354">
        <v>281032</v>
      </c>
      <c r="H15" s="354">
        <v>281031.9</v>
      </c>
      <c r="I15" s="332"/>
      <c r="J15" s="334"/>
      <c r="K15" s="334">
        <v>281031.9</v>
      </c>
      <c r="L15" s="373" t="s">
        <v>365</v>
      </c>
    </row>
    <row r="16" spans="1:12" ht="12.75">
      <c r="A16" s="349"/>
      <c r="B16" s="349"/>
      <c r="C16" s="349"/>
      <c r="D16" s="404"/>
      <c r="E16" s="377"/>
      <c r="F16" s="355"/>
      <c r="G16" s="400"/>
      <c r="H16" s="400"/>
      <c r="I16" s="335"/>
      <c r="J16" s="335"/>
      <c r="K16" s="333"/>
      <c r="L16" s="374"/>
    </row>
    <row r="17" spans="1:12" ht="12.75">
      <c r="A17" s="349"/>
      <c r="B17" s="349"/>
      <c r="C17" s="349"/>
      <c r="D17" s="369">
        <v>6050</v>
      </c>
      <c r="E17" s="377"/>
      <c r="F17" s="355"/>
      <c r="G17" s="355">
        <v>290000</v>
      </c>
      <c r="H17" s="355">
        <v>285054.34</v>
      </c>
      <c r="I17" s="332">
        <v>285054.34</v>
      </c>
      <c r="J17" s="145"/>
      <c r="K17" s="334"/>
      <c r="L17" s="374"/>
    </row>
    <row r="18" spans="1:12" ht="17.25" customHeight="1">
      <c r="A18" s="350"/>
      <c r="B18" s="350"/>
      <c r="C18" s="350"/>
      <c r="D18" s="440"/>
      <c r="E18" s="378"/>
      <c r="F18" s="356"/>
      <c r="G18" s="356"/>
      <c r="H18" s="356"/>
      <c r="I18" s="335"/>
      <c r="J18" s="304"/>
      <c r="K18" s="333"/>
      <c r="L18" s="379"/>
    </row>
    <row r="19" spans="1:12" ht="12.75">
      <c r="A19" s="348">
        <v>3</v>
      </c>
      <c r="B19" s="405">
        <v>600</v>
      </c>
      <c r="C19" s="405">
        <v>60016</v>
      </c>
      <c r="D19" s="405">
        <v>6050</v>
      </c>
      <c r="E19" s="351" t="s">
        <v>295</v>
      </c>
      <c r="F19" s="408">
        <v>110000</v>
      </c>
      <c r="G19" s="408">
        <v>70000</v>
      </c>
      <c r="H19" s="354">
        <v>48440</v>
      </c>
      <c r="I19" s="332">
        <v>48440</v>
      </c>
      <c r="J19" s="332"/>
      <c r="K19" s="332"/>
      <c r="L19" s="373" t="s">
        <v>297</v>
      </c>
    </row>
    <row r="20" spans="1:12" ht="12.75">
      <c r="A20" s="349"/>
      <c r="B20" s="406"/>
      <c r="C20" s="406"/>
      <c r="D20" s="406"/>
      <c r="E20" s="352"/>
      <c r="F20" s="409"/>
      <c r="G20" s="409"/>
      <c r="H20" s="355"/>
      <c r="I20" s="333"/>
      <c r="J20" s="333"/>
      <c r="K20" s="333"/>
      <c r="L20" s="374"/>
    </row>
    <row r="21" spans="1:12" ht="2.25" customHeight="1">
      <c r="A21" s="349"/>
      <c r="B21" s="406"/>
      <c r="C21" s="406"/>
      <c r="D21" s="406"/>
      <c r="E21" s="352"/>
      <c r="F21" s="409"/>
      <c r="G21" s="409"/>
      <c r="H21" s="355"/>
      <c r="I21" s="333"/>
      <c r="J21" s="333"/>
      <c r="K21" s="333"/>
      <c r="L21" s="374"/>
    </row>
    <row r="22" spans="1:12" ht="24" customHeight="1">
      <c r="A22" s="349"/>
      <c r="B22" s="406"/>
      <c r="C22" s="406"/>
      <c r="D22" s="406"/>
      <c r="E22" s="352"/>
      <c r="F22" s="409"/>
      <c r="G22" s="409"/>
      <c r="H22" s="355"/>
      <c r="I22" s="333"/>
      <c r="J22" s="333"/>
      <c r="K22" s="333"/>
      <c r="L22" s="374"/>
    </row>
    <row r="23" spans="1:12" ht="12.75" customHeight="1" hidden="1">
      <c r="A23" s="350"/>
      <c r="B23" s="407"/>
      <c r="C23" s="407"/>
      <c r="D23" s="407"/>
      <c r="E23" s="353"/>
      <c r="F23" s="410"/>
      <c r="G23" s="410"/>
      <c r="H23" s="356"/>
      <c r="I23" s="145"/>
      <c r="J23" s="145"/>
      <c r="K23" s="145"/>
      <c r="L23" s="129"/>
    </row>
    <row r="24" spans="1:12" ht="12.75">
      <c r="A24" s="348">
        <v>4</v>
      </c>
      <c r="B24" s="348">
        <v>600</v>
      </c>
      <c r="C24" s="348">
        <v>60016</v>
      </c>
      <c r="D24" s="348">
        <v>6050</v>
      </c>
      <c r="E24" s="351" t="s">
        <v>296</v>
      </c>
      <c r="F24" s="354">
        <v>510000</v>
      </c>
      <c r="G24" s="354">
        <v>510000</v>
      </c>
      <c r="H24" s="354">
        <v>507956</v>
      </c>
      <c r="I24" s="332">
        <v>507956</v>
      </c>
      <c r="J24" s="130"/>
      <c r="K24" s="130"/>
      <c r="L24" s="373" t="s">
        <v>297</v>
      </c>
    </row>
    <row r="25" spans="1:12" ht="12.75">
      <c r="A25" s="349"/>
      <c r="B25" s="349"/>
      <c r="C25" s="349"/>
      <c r="D25" s="349"/>
      <c r="E25" s="352"/>
      <c r="F25" s="355"/>
      <c r="G25" s="355"/>
      <c r="H25" s="355"/>
      <c r="I25" s="333"/>
      <c r="J25" s="131"/>
      <c r="K25" s="131"/>
      <c r="L25" s="374"/>
    </row>
    <row r="26" spans="1:12" ht="5.25" customHeight="1">
      <c r="A26" s="349"/>
      <c r="B26" s="349"/>
      <c r="C26" s="349"/>
      <c r="D26" s="349"/>
      <c r="E26" s="352"/>
      <c r="F26" s="355"/>
      <c r="G26" s="355"/>
      <c r="H26" s="355"/>
      <c r="I26" s="333"/>
      <c r="J26" s="131"/>
      <c r="K26" s="131"/>
      <c r="L26" s="374"/>
    </row>
    <row r="27" spans="1:12" ht="10.5" customHeight="1">
      <c r="A27" s="349"/>
      <c r="B27" s="349"/>
      <c r="C27" s="349"/>
      <c r="D27" s="349"/>
      <c r="E27" s="352"/>
      <c r="F27" s="355"/>
      <c r="G27" s="355"/>
      <c r="H27" s="355"/>
      <c r="I27" s="333"/>
      <c r="J27" s="131"/>
      <c r="K27" s="131"/>
      <c r="L27" s="374"/>
    </row>
    <row r="28" spans="1:12" ht="12.75" hidden="1">
      <c r="A28" s="349"/>
      <c r="B28" s="349"/>
      <c r="C28" s="349"/>
      <c r="D28" s="349"/>
      <c r="E28" s="352"/>
      <c r="F28" s="355"/>
      <c r="G28" s="355"/>
      <c r="H28" s="355"/>
      <c r="I28" s="333"/>
      <c r="J28" s="131"/>
      <c r="K28" s="131"/>
      <c r="L28" s="374"/>
    </row>
    <row r="29" spans="1:12" ht="39" customHeight="1">
      <c r="A29" s="148">
        <v>5</v>
      </c>
      <c r="B29" s="148">
        <v>600</v>
      </c>
      <c r="C29" s="148">
        <v>60016</v>
      </c>
      <c r="D29" s="148">
        <v>6050</v>
      </c>
      <c r="E29" s="149" t="s">
        <v>298</v>
      </c>
      <c r="F29" s="150">
        <v>63000</v>
      </c>
      <c r="G29" s="150">
        <v>63000</v>
      </c>
      <c r="H29" s="150">
        <v>62571.97</v>
      </c>
      <c r="I29" s="138">
        <v>62571.97</v>
      </c>
      <c r="J29" s="138"/>
      <c r="K29" s="138"/>
      <c r="L29" s="157" t="s">
        <v>297</v>
      </c>
    </row>
    <row r="30" spans="1:12" ht="41.25" customHeight="1">
      <c r="A30" s="148">
        <v>6</v>
      </c>
      <c r="B30" s="148">
        <v>600</v>
      </c>
      <c r="C30" s="148">
        <v>60016</v>
      </c>
      <c r="D30" s="148">
        <v>6050</v>
      </c>
      <c r="E30" s="149" t="s">
        <v>299</v>
      </c>
      <c r="F30" s="150">
        <v>140000</v>
      </c>
      <c r="G30" s="150">
        <v>140000</v>
      </c>
      <c r="H30" s="150">
        <v>139906</v>
      </c>
      <c r="I30" s="138">
        <v>139906</v>
      </c>
      <c r="J30" s="138"/>
      <c r="K30" s="138"/>
      <c r="L30" s="157" t="s">
        <v>297</v>
      </c>
    </row>
    <row r="31" spans="1:12" ht="48" customHeight="1">
      <c r="A31" s="276">
        <v>7</v>
      </c>
      <c r="B31" s="276">
        <v>600</v>
      </c>
      <c r="C31" s="276">
        <v>60016</v>
      </c>
      <c r="D31" s="276">
        <v>6050</v>
      </c>
      <c r="E31" s="277" t="s">
        <v>300</v>
      </c>
      <c r="F31" s="146">
        <v>300000</v>
      </c>
      <c r="G31" s="146">
        <v>236027</v>
      </c>
      <c r="H31" s="146">
        <v>227775.74</v>
      </c>
      <c r="I31" s="290">
        <v>227775.74</v>
      </c>
      <c r="J31" s="290"/>
      <c r="K31" s="290"/>
      <c r="L31" s="157" t="s">
        <v>297</v>
      </c>
    </row>
    <row r="32" spans="1:12" ht="48" customHeight="1">
      <c r="A32" s="143">
        <v>8</v>
      </c>
      <c r="B32" s="143">
        <v>600</v>
      </c>
      <c r="C32" s="143">
        <v>60016</v>
      </c>
      <c r="D32" s="143">
        <v>6050</v>
      </c>
      <c r="E32" s="291" t="s">
        <v>353</v>
      </c>
      <c r="F32" s="292">
        <v>171000</v>
      </c>
      <c r="G32" s="292">
        <v>171000</v>
      </c>
      <c r="H32" s="292">
        <v>148829.02</v>
      </c>
      <c r="I32" s="293">
        <v>148829.02</v>
      </c>
      <c r="J32" s="293"/>
      <c r="K32" s="293"/>
      <c r="L32" s="294" t="s">
        <v>297</v>
      </c>
    </row>
    <row r="33" spans="1:12" ht="12.75">
      <c r="A33" s="349">
        <v>9</v>
      </c>
      <c r="B33" s="349">
        <v>600</v>
      </c>
      <c r="C33" s="349">
        <v>60095</v>
      </c>
      <c r="D33" s="349">
        <v>6300</v>
      </c>
      <c r="E33" s="352" t="s">
        <v>287</v>
      </c>
      <c r="F33" s="355">
        <v>46440000</v>
      </c>
      <c r="G33" s="355">
        <v>155184</v>
      </c>
      <c r="H33" s="355">
        <v>155184</v>
      </c>
      <c r="I33" s="333">
        <v>155184</v>
      </c>
      <c r="J33" s="131"/>
      <c r="K33" s="155"/>
      <c r="L33" s="394" t="s">
        <v>301</v>
      </c>
    </row>
    <row r="34" spans="1:12" ht="12.75">
      <c r="A34" s="349"/>
      <c r="B34" s="349"/>
      <c r="C34" s="349"/>
      <c r="D34" s="349"/>
      <c r="E34" s="352"/>
      <c r="F34" s="355"/>
      <c r="G34" s="355"/>
      <c r="H34" s="355"/>
      <c r="I34" s="333"/>
      <c r="J34" s="131"/>
      <c r="K34" s="155"/>
      <c r="L34" s="402"/>
    </row>
    <row r="35" spans="1:12" ht="12.75">
      <c r="A35" s="349"/>
      <c r="B35" s="349"/>
      <c r="C35" s="349"/>
      <c r="D35" s="349"/>
      <c r="E35" s="352"/>
      <c r="F35" s="355"/>
      <c r="G35" s="355"/>
      <c r="H35" s="355"/>
      <c r="I35" s="333"/>
      <c r="J35" s="131"/>
      <c r="K35" s="155"/>
      <c r="L35" s="402"/>
    </row>
    <row r="36" spans="1:12" ht="17.25" customHeight="1">
      <c r="A36" s="350"/>
      <c r="B36" s="350"/>
      <c r="C36" s="350"/>
      <c r="D36" s="350"/>
      <c r="E36" s="353"/>
      <c r="F36" s="356"/>
      <c r="G36" s="356"/>
      <c r="H36" s="356"/>
      <c r="I36" s="357"/>
      <c r="J36" s="132"/>
      <c r="K36" s="156"/>
      <c r="L36" s="402"/>
    </row>
    <row r="37" spans="1:12" ht="12.75">
      <c r="A37" s="348">
        <v>10</v>
      </c>
      <c r="B37" s="348">
        <v>600</v>
      </c>
      <c r="C37" s="348">
        <v>60095</v>
      </c>
      <c r="D37" s="348">
        <v>6050</v>
      </c>
      <c r="E37" s="351" t="s">
        <v>288</v>
      </c>
      <c r="F37" s="354">
        <v>20000</v>
      </c>
      <c r="G37" s="354">
        <v>20000</v>
      </c>
      <c r="H37" s="354">
        <v>17030</v>
      </c>
      <c r="I37" s="332">
        <v>17030</v>
      </c>
      <c r="J37" s="130"/>
      <c r="K37" s="130"/>
      <c r="L37" s="401" t="s">
        <v>297</v>
      </c>
    </row>
    <row r="38" spans="1:12" ht="12.75">
      <c r="A38" s="349"/>
      <c r="B38" s="349"/>
      <c r="C38" s="349"/>
      <c r="D38" s="349"/>
      <c r="E38" s="352"/>
      <c r="F38" s="355"/>
      <c r="G38" s="355"/>
      <c r="H38" s="355"/>
      <c r="I38" s="333"/>
      <c r="J38" s="131"/>
      <c r="K38" s="131"/>
      <c r="L38" s="374"/>
    </row>
    <row r="39" spans="1:12" ht="12.75">
      <c r="A39" s="349"/>
      <c r="B39" s="349"/>
      <c r="C39" s="349"/>
      <c r="D39" s="349"/>
      <c r="E39" s="352"/>
      <c r="F39" s="355"/>
      <c r="G39" s="355"/>
      <c r="H39" s="355"/>
      <c r="I39" s="333"/>
      <c r="J39" s="131"/>
      <c r="K39" s="131"/>
      <c r="L39" s="374"/>
    </row>
    <row r="40" spans="1:12" ht="8.25" customHeight="1">
      <c r="A40" s="350"/>
      <c r="B40" s="350"/>
      <c r="C40" s="350"/>
      <c r="D40" s="350"/>
      <c r="E40" s="353"/>
      <c r="F40" s="356"/>
      <c r="G40" s="356"/>
      <c r="H40" s="356"/>
      <c r="I40" s="357"/>
      <c r="J40" s="132"/>
      <c r="K40" s="132"/>
      <c r="L40" s="379"/>
    </row>
    <row r="41" spans="1:12" ht="12.75">
      <c r="A41" s="348">
        <v>11</v>
      </c>
      <c r="B41" s="348">
        <v>700</v>
      </c>
      <c r="C41" s="348">
        <v>70001</v>
      </c>
      <c r="D41" s="348">
        <v>6210</v>
      </c>
      <c r="E41" s="351" t="s">
        <v>340</v>
      </c>
      <c r="F41" s="354">
        <v>18000</v>
      </c>
      <c r="G41" s="354">
        <v>18000</v>
      </c>
      <c r="H41" s="354">
        <v>18000</v>
      </c>
      <c r="I41" s="332">
        <v>18000</v>
      </c>
      <c r="J41" s="130"/>
      <c r="K41" s="130"/>
      <c r="L41" s="401" t="s">
        <v>297</v>
      </c>
    </row>
    <row r="42" spans="1:12" ht="12.75">
      <c r="A42" s="349"/>
      <c r="B42" s="349"/>
      <c r="C42" s="349"/>
      <c r="D42" s="349"/>
      <c r="E42" s="352"/>
      <c r="F42" s="355"/>
      <c r="G42" s="355"/>
      <c r="H42" s="355"/>
      <c r="I42" s="333"/>
      <c r="J42" s="131"/>
      <c r="K42" s="131"/>
      <c r="L42" s="374"/>
    </row>
    <row r="43" spans="1:12" ht="12.75">
      <c r="A43" s="349"/>
      <c r="B43" s="349"/>
      <c r="C43" s="349"/>
      <c r="D43" s="349"/>
      <c r="E43" s="352"/>
      <c r="F43" s="355"/>
      <c r="G43" s="355"/>
      <c r="H43" s="355"/>
      <c r="I43" s="333"/>
      <c r="J43" s="131"/>
      <c r="K43" s="131"/>
      <c r="L43" s="374"/>
    </row>
    <row r="44" spans="1:12" ht="12.75">
      <c r="A44" s="381"/>
      <c r="B44" s="381"/>
      <c r="C44" s="381"/>
      <c r="D44" s="381"/>
      <c r="E44" s="395"/>
      <c r="F44" s="400"/>
      <c r="G44" s="400"/>
      <c r="H44" s="400"/>
      <c r="I44" s="335"/>
      <c r="J44" s="132"/>
      <c r="K44" s="132"/>
      <c r="L44" s="379"/>
    </row>
    <row r="45" spans="1:12" ht="75.75" customHeight="1">
      <c r="A45" s="148">
        <v>12</v>
      </c>
      <c r="B45" s="148">
        <v>700</v>
      </c>
      <c r="C45" s="148">
        <v>70005</v>
      </c>
      <c r="D45" s="148">
        <v>6050</v>
      </c>
      <c r="E45" s="149" t="s">
        <v>302</v>
      </c>
      <c r="F45" s="150">
        <v>300000</v>
      </c>
      <c r="G45" s="150">
        <v>300000</v>
      </c>
      <c r="H45" s="150">
        <v>300000</v>
      </c>
      <c r="I45" s="138">
        <v>300000</v>
      </c>
      <c r="J45" s="138"/>
      <c r="K45" s="138"/>
      <c r="L45" s="157" t="s">
        <v>297</v>
      </c>
    </row>
    <row r="46" spans="1:12" ht="34.5" customHeight="1">
      <c r="A46" s="148">
        <v>13</v>
      </c>
      <c r="B46" s="148">
        <v>700</v>
      </c>
      <c r="C46" s="148">
        <v>70005</v>
      </c>
      <c r="D46" s="148">
        <v>6050</v>
      </c>
      <c r="E46" s="149" t="s">
        <v>303</v>
      </c>
      <c r="F46" s="150">
        <v>50000</v>
      </c>
      <c r="G46" s="150">
        <v>50000</v>
      </c>
      <c r="H46" s="150">
        <v>0</v>
      </c>
      <c r="I46" s="138">
        <v>0</v>
      </c>
      <c r="J46" s="138"/>
      <c r="K46" s="138"/>
      <c r="L46" s="157" t="s">
        <v>297</v>
      </c>
    </row>
    <row r="47" spans="1:12" ht="55.5" customHeight="1">
      <c r="A47" s="148">
        <v>14</v>
      </c>
      <c r="B47" s="148">
        <v>700</v>
      </c>
      <c r="C47" s="148">
        <v>70005</v>
      </c>
      <c r="D47" s="148">
        <v>6050</v>
      </c>
      <c r="E47" s="149" t="s">
        <v>304</v>
      </c>
      <c r="F47" s="150">
        <v>1120000</v>
      </c>
      <c r="G47" s="150">
        <v>80000</v>
      </c>
      <c r="H47" s="150">
        <v>51735.17</v>
      </c>
      <c r="I47" s="138">
        <v>51735.17</v>
      </c>
      <c r="J47" s="138"/>
      <c r="K47" s="138"/>
      <c r="L47" s="301" t="s">
        <v>297</v>
      </c>
    </row>
    <row r="48" spans="1:12" ht="62.25" customHeight="1">
      <c r="A48" s="148">
        <v>15</v>
      </c>
      <c r="B48" s="148">
        <v>720</v>
      </c>
      <c r="C48" s="148">
        <v>72095</v>
      </c>
      <c r="D48" s="148">
        <v>6050</v>
      </c>
      <c r="E48" s="149" t="s">
        <v>305</v>
      </c>
      <c r="F48" s="150">
        <v>200000</v>
      </c>
      <c r="G48" s="150">
        <v>100000</v>
      </c>
      <c r="H48" s="150">
        <v>0</v>
      </c>
      <c r="I48" s="138">
        <v>0</v>
      </c>
      <c r="J48" s="138"/>
      <c r="K48" s="138"/>
      <c r="L48" s="302" t="s">
        <v>306</v>
      </c>
    </row>
    <row r="49" spans="1:12" ht="12.75">
      <c r="A49" s="339">
        <v>16</v>
      </c>
      <c r="B49" s="339">
        <v>750</v>
      </c>
      <c r="C49" s="339">
        <v>75023</v>
      </c>
      <c r="D49" s="339">
        <v>6060</v>
      </c>
      <c r="E49" s="341" t="s">
        <v>307</v>
      </c>
      <c r="F49" s="336">
        <v>4000</v>
      </c>
      <c r="G49" s="336">
        <v>4000</v>
      </c>
      <c r="H49" s="336">
        <v>3989.4</v>
      </c>
      <c r="I49" s="345">
        <v>3989.4</v>
      </c>
      <c r="J49" s="133"/>
      <c r="K49" s="133"/>
      <c r="L49" s="392" t="s">
        <v>308</v>
      </c>
    </row>
    <row r="50" spans="1:12" ht="12.75">
      <c r="A50" s="384"/>
      <c r="B50" s="384"/>
      <c r="C50" s="384"/>
      <c r="D50" s="384"/>
      <c r="E50" s="399"/>
      <c r="F50" s="337"/>
      <c r="G50" s="337"/>
      <c r="H50" s="337"/>
      <c r="I50" s="346"/>
      <c r="J50" s="133"/>
      <c r="K50" s="133"/>
      <c r="L50" s="393"/>
    </row>
    <row r="51" spans="1:12" ht="12.75">
      <c r="A51" s="384"/>
      <c r="B51" s="384"/>
      <c r="C51" s="384"/>
      <c r="D51" s="384"/>
      <c r="E51" s="399"/>
      <c r="F51" s="337"/>
      <c r="G51" s="337"/>
      <c r="H51" s="337"/>
      <c r="I51" s="346"/>
      <c r="J51" s="133"/>
      <c r="K51" s="133"/>
      <c r="L51" s="393"/>
    </row>
    <row r="52" spans="1:12" ht="12.75">
      <c r="A52" s="340"/>
      <c r="B52" s="340"/>
      <c r="C52" s="340"/>
      <c r="D52" s="340"/>
      <c r="E52" s="342"/>
      <c r="F52" s="338"/>
      <c r="G52" s="338"/>
      <c r="H52" s="338"/>
      <c r="I52" s="347"/>
      <c r="J52" s="134"/>
      <c r="K52" s="134"/>
      <c r="L52" s="394"/>
    </row>
    <row r="53" spans="1:12" ht="12.75">
      <c r="A53" s="339">
        <v>17</v>
      </c>
      <c r="B53" s="339">
        <v>750</v>
      </c>
      <c r="C53" s="339">
        <v>75023</v>
      </c>
      <c r="D53" s="339">
        <v>6060</v>
      </c>
      <c r="E53" s="341" t="s">
        <v>309</v>
      </c>
      <c r="F53" s="336">
        <v>14485</v>
      </c>
      <c r="G53" s="336">
        <v>14485</v>
      </c>
      <c r="H53" s="336">
        <v>8500</v>
      </c>
      <c r="I53" s="345">
        <v>8500</v>
      </c>
      <c r="J53" s="135"/>
      <c r="K53" s="345"/>
      <c r="L53" s="392" t="s">
        <v>310</v>
      </c>
    </row>
    <row r="54" spans="1:12" ht="12.75">
      <c r="A54" s="384"/>
      <c r="B54" s="384"/>
      <c r="C54" s="384"/>
      <c r="D54" s="384"/>
      <c r="E54" s="399"/>
      <c r="F54" s="337"/>
      <c r="G54" s="337"/>
      <c r="H54" s="337"/>
      <c r="I54" s="346"/>
      <c r="J54" s="136"/>
      <c r="K54" s="346"/>
      <c r="L54" s="393"/>
    </row>
    <row r="55" spans="1:12" ht="12.75">
      <c r="A55" s="384"/>
      <c r="B55" s="384"/>
      <c r="C55" s="384"/>
      <c r="D55" s="384"/>
      <c r="E55" s="399"/>
      <c r="F55" s="337"/>
      <c r="G55" s="337"/>
      <c r="H55" s="337"/>
      <c r="I55" s="346"/>
      <c r="J55" s="136"/>
      <c r="K55" s="346"/>
      <c r="L55" s="393"/>
    </row>
    <row r="56" spans="1:12" ht="3" customHeight="1">
      <c r="A56" s="340"/>
      <c r="B56" s="340"/>
      <c r="C56" s="340"/>
      <c r="D56" s="340"/>
      <c r="E56" s="342"/>
      <c r="F56" s="338"/>
      <c r="G56" s="338"/>
      <c r="H56" s="338"/>
      <c r="I56" s="347"/>
      <c r="J56" s="137"/>
      <c r="K56" s="347"/>
      <c r="L56" s="394"/>
    </row>
    <row r="57" spans="1:12" ht="12.75">
      <c r="A57" s="339">
        <v>18</v>
      </c>
      <c r="B57" s="339">
        <v>750</v>
      </c>
      <c r="C57" s="339">
        <v>75023</v>
      </c>
      <c r="D57" s="339">
        <v>6060</v>
      </c>
      <c r="E57" s="341" t="s">
        <v>311</v>
      </c>
      <c r="F57" s="336">
        <v>35000</v>
      </c>
      <c r="G57" s="336">
        <v>35000</v>
      </c>
      <c r="H57" s="336">
        <v>29463</v>
      </c>
      <c r="I57" s="345">
        <v>29463</v>
      </c>
      <c r="J57" s="135"/>
      <c r="K57" s="135"/>
      <c r="L57" s="392" t="s">
        <v>308</v>
      </c>
    </row>
    <row r="58" spans="1:12" ht="12.75">
      <c r="A58" s="384"/>
      <c r="B58" s="384"/>
      <c r="C58" s="384"/>
      <c r="D58" s="384"/>
      <c r="E58" s="399"/>
      <c r="F58" s="337"/>
      <c r="G58" s="337"/>
      <c r="H58" s="337"/>
      <c r="I58" s="346"/>
      <c r="J58" s="136"/>
      <c r="K58" s="136"/>
      <c r="L58" s="393"/>
    </row>
    <row r="59" spans="1:12" ht="12.75">
      <c r="A59" s="384"/>
      <c r="B59" s="384"/>
      <c r="C59" s="384"/>
      <c r="D59" s="384"/>
      <c r="E59" s="399"/>
      <c r="F59" s="337"/>
      <c r="G59" s="337"/>
      <c r="H59" s="337"/>
      <c r="I59" s="346"/>
      <c r="J59" s="136"/>
      <c r="K59" s="136"/>
      <c r="L59" s="393"/>
    </row>
    <row r="60" spans="1:12" ht="4.5" customHeight="1">
      <c r="A60" s="340"/>
      <c r="B60" s="340"/>
      <c r="C60" s="340"/>
      <c r="D60" s="340"/>
      <c r="E60" s="342"/>
      <c r="F60" s="338"/>
      <c r="G60" s="338"/>
      <c r="H60" s="338"/>
      <c r="I60" s="347"/>
      <c r="J60" s="137"/>
      <c r="K60" s="137"/>
      <c r="L60" s="394"/>
    </row>
    <row r="61" spans="1:12" ht="55.5" customHeight="1">
      <c r="A61" s="148">
        <v>19</v>
      </c>
      <c r="B61" s="148">
        <v>750</v>
      </c>
      <c r="C61" s="148">
        <v>75023</v>
      </c>
      <c r="D61" s="148">
        <v>6050</v>
      </c>
      <c r="E61" s="149" t="s">
        <v>312</v>
      </c>
      <c r="F61" s="150">
        <v>10000</v>
      </c>
      <c r="G61" s="150">
        <v>10000</v>
      </c>
      <c r="H61" s="150">
        <v>4783.99</v>
      </c>
      <c r="I61" s="138">
        <v>4783.99</v>
      </c>
      <c r="J61" s="138"/>
      <c r="K61" s="138"/>
      <c r="L61" s="157" t="s">
        <v>308</v>
      </c>
    </row>
    <row r="62" spans="1:12" ht="55.5" customHeight="1">
      <c r="A62" s="276">
        <v>20</v>
      </c>
      <c r="B62" s="276">
        <v>754</v>
      </c>
      <c r="C62" s="276">
        <v>75414</v>
      </c>
      <c r="D62" s="276">
        <v>6060</v>
      </c>
      <c r="E62" s="277" t="s">
        <v>355</v>
      </c>
      <c r="F62" s="146">
        <v>11000</v>
      </c>
      <c r="G62" s="146">
        <v>11000</v>
      </c>
      <c r="H62" s="146">
        <v>0</v>
      </c>
      <c r="I62" s="290">
        <v>0</v>
      </c>
      <c r="J62" s="290"/>
      <c r="K62" s="290"/>
      <c r="L62" s="278" t="s">
        <v>316</v>
      </c>
    </row>
    <row r="63" spans="1:12" ht="55.5" customHeight="1">
      <c r="A63" s="276">
        <v>21</v>
      </c>
      <c r="B63" s="276">
        <v>754</v>
      </c>
      <c r="C63" s="276">
        <v>75414</v>
      </c>
      <c r="D63" s="276">
        <v>6060</v>
      </c>
      <c r="E63" s="277" t="s">
        <v>354</v>
      </c>
      <c r="F63" s="146">
        <v>4500</v>
      </c>
      <c r="G63" s="146">
        <v>4500</v>
      </c>
      <c r="H63" s="146">
        <v>4465.46</v>
      </c>
      <c r="I63" s="290">
        <v>4465.46</v>
      </c>
      <c r="J63" s="290"/>
      <c r="K63" s="290"/>
      <c r="L63" s="275" t="s">
        <v>316</v>
      </c>
    </row>
    <row r="64" spans="1:12" ht="12.75">
      <c r="A64" s="339">
        <v>22</v>
      </c>
      <c r="B64" s="339">
        <v>754</v>
      </c>
      <c r="C64" s="339">
        <v>75495</v>
      </c>
      <c r="D64" s="339">
        <v>6060</v>
      </c>
      <c r="E64" s="341" t="s">
        <v>313</v>
      </c>
      <c r="F64" s="336">
        <v>7500</v>
      </c>
      <c r="G64" s="336">
        <v>7500</v>
      </c>
      <c r="H64" s="336">
        <v>6997.99</v>
      </c>
      <c r="I64" s="345">
        <v>6997.99</v>
      </c>
      <c r="J64" s="135"/>
      <c r="K64" s="135"/>
      <c r="L64" s="392" t="s">
        <v>316</v>
      </c>
    </row>
    <row r="65" spans="1:12" ht="12.75">
      <c r="A65" s="384"/>
      <c r="B65" s="384"/>
      <c r="C65" s="384"/>
      <c r="D65" s="384"/>
      <c r="E65" s="399"/>
      <c r="F65" s="337"/>
      <c r="G65" s="337"/>
      <c r="H65" s="337"/>
      <c r="I65" s="346"/>
      <c r="J65" s="136"/>
      <c r="K65" s="136"/>
      <c r="L65" s="393"/>
    </row>
    <row r="66" spans="1:12" ht="12.75">
      <c r="A66" s="384"/>
      <c r="B66" s="384"/>
      <c r="C66" s="384"/>
      <c r="D66" s="384"/>
      <c r="E66" s="399"/>
      <c r="F66" s="337"/>
      <c r="G66" s="337"/>
      <c r="H66" s="337"/>
      <c r="I66" s="346"/>
      <c r="J66" s="136"/>
      <c r="K66" s="136"/>
      <c r="L66" s="393"/>
    </row>
    <row r="67" spans="1:12" ht="12.75">
      <c r="A67" s="340"/>
      <c r="B67" s="340"/>
      <c r="C67" s="340"/>
      <c r="D67" s="340"/>
      <c r="E67" s="342"/>
      <c r="F67" s="338"/>
      <c r="G67" s="338"/>
      <c r="H67" s="338"/>
      <c r="I67" s="347"/>
      <c r="J67" s="137"/>
      <c r="K67" s="137"/>
      <c r="L67" s="394"/>
    </row>
    <row r="68" spans="1:12" ht="12.75">
      <c r="A68" s="339">
        <v>23</v>
      </c>
      <c r="B68" s="398">
        <v>754</v>
      </c>
      <c r="C68" s="398">
        <v>75495</v>
      </c>
      <c r="D68" s="339">
        <v>6060</v>
      </c>
      <c r="E68" s="341" t="s">
        <v>315</v>
      </c>
      <c r="F68" s="336">
        <v>4000</v>
      </c>
      <c r="G68" s="336">
        <v>3973</v>
      </c>
      <c r="H68" s="336">
        <v>3971.93</v>
      </c>
      <c r="I68" s="345">
        <v>3971.93</v>
      </c>
      <c r="J68" s="135"/>
      <c r="K68" s="135"/>
      <c r="L68" s="392" t="s">
        <v>316</v>
      </c>
    </row>
    <row r="69" spans="1:12" ht="12.75">
      <c r="A69" s="384"/>
      <c r="B69" s="398"/>
      <c r="C69" s="398"/>
      <c r="D69" s="384"/>
      <c r="E69" s="399"/>
      <c r="F69" s="337"/>
      <c r="G69" s="337"/>
      <c r="H69" s="337"/>
      <c r="I69" s="346"/>
      <c r="J69" s="136"/>
      <c r="K69" s="136"/>
      <c r="L69" s="393"/>
    </row>
    <row r="70" spans="1:12" ht="12.75">
      <c r="A70" s="384"/>
      <c r="B70" s="398"/>
      <c r="C70" s="398"/>
      <c r="D70" s="384"/>
      <c r="E70" s="399"/>
      <c r="F70" s="337"/>
      <c r="G70" s="337"/>
      <c r="H70" s="337"/>
      <c r="I70" s="346"/>
      <c r="J70" s="136"/>
      <c r="K70" s="136"/>
      <c r="L70" s="393"/>
    </row>
    <row r="71" spans="1:12" ht="12.75">
      <c r="A71" s="340"/>
      <c r="B71" s="398"/>
      <c r="C71" s="398"/>
      <c r="D71" s="340"/>
      <c r="E71" s="342"/>
      <c r="F71" s="338"/>
      <c r="G71" s="338"/>
      <c r="H71" s="338"/>
      <c r="I71" s="347"/>
      <c r="J71" s="137"/>
      <c r="K71" s="137"/>
      <c r="L71" s="394"/>
    </row>
    <row r="72" spans="1:12" ht="56.25">
      <c r="A72" s="148">
        <v>24</v>
      </c>
      <c r="B72" s="148">
        <v>801</v>
      </c>
      <c r="C72" s="148">
        <v>80101</v>
      </c>
      <c r="D72" s="148">
        <v>6060</v>
      </c>
      <c r="E72" s="149" t="s">
        <v>317</v>
      </c>
      <c r="F72" s="150">
        <v>10480</v>
      </c>
      <c r="G72" s="150">
        <v>10480</v>
      </c>
      <c r="H72" s="150">
        <v>10477.43</v>
      </c>
      <c r="I72" s="138">
        <v>10477.43</v>
      </c>
      <c r="J72" s="138"/>
      <c r="K72" s="138"/>
      <c r="L72" s="154" t="s">
        <v>318</v>
      </c>
    </row>
    <row r="73" spans="1:12" ht="22.5">
      <c r="A73" s="148">
        <v>25</v>
      </c>
      <c r="B73" s="148">
        <v>801</v>
      </c>
      <c r="C73" s="148">
        <v>80101</v>
      </c>
      <c r="D73" s="148">
        <v>6050</v>
      </c>
      <c r="E73" s="149" t="s">
        <v>319</v>
      </c>
      <c r="F73" s="150">
        <v>30250</v>
      </c>
      <c r="G73" s="150">
        <v>30250</v>
      </c>
      <c r="H73" s="150">
        <v>26033.43</v>
      </c>
      <c r="I73" s="138">
        <v>26033.43</v>
      </c>
      <c r="J73" s="138"/>
      <c r="K73" s="138"/>
      <c r="L73" s="139" t="s">
        <v>320</v>
      </c>
    </row>
    <row r="74" spans="1:12" ht="56.25">
      <c r="A74" s="148">
        <v>26</v>
      </c>
      <c r="B74" s="148">
        <v>801</v>
      </c>
      <c r="C74" s="148">
        <v>80101</v>
      </c>
      <c r="D74" s="148">
        <v>6050</v>
      </c>
      <c r="E74" s="149" t="s">
        <v>321</v>
      </c>
      <c r="F74" s="150">
        <v>400000</v>
      </c>
      <c r="G74" s="150">
        <v>223270</v>
      </c>
      <c r="H74" s="150">
        <v>197970.81</v>
      </c>
      <c r="I74" s="138">
        <v>139545.57</v>
      </c>
      <c r="J74" s="138"/>
      <c r="K74" s="138">
        <v>58425.24</v>
      </c>
      <c r="L74" s="154" t="s">
        <v>322</v>
      </c>
    </row>
    <row r="75" spans="1:12" ht="45">
      <c r="A75" s="148">
        <v>27</v>
      </c>
      <c r="B75" s="148">
        <v>801</v>
      </c>
      <c r="C75" s="148">
        <v>80195</v>
      </c>
      <c r="D75" s="148">
        <v>6050</v>
      </c>
      <c r="E75" s="149" t="s">
        <v>323</v>
      </c>
      <c r="F75" s="150">
        <v>10000</v>
      </c>
      <c r="G75" s="146">
        <v>10000</v>
      </c>
      <c r="H75" s="146">
        <v>0</v>
      </c>
      <c r="I75" s="138">
        <v>0</v>
      </c>
      <c r="J75" s="138"/>
      <c r="K75" s="138"/>
      <c r="L75" s="139" t="s">
        <v>324</v>
      </c>
    </row>
    <row r="76" spans="1:12" ht="24.75" customHeight="1">
      <c r="A76" s="339">
        <v>28</v>
      </c>
      <c r="B76" s="339">
        <v>853</v>
      </c>
      <c r="C76" s="339">
        <v>85395</v>
      </c>
      <c r="D76" s="308">
        <v>6067</v>
      </c>
      <c r="E76" s="341" t="s">
        <v>356</v>
      </c>
      <c r="F76" s="343">
        <v>12246</v>
      </c>
      <c r="G76" s="150">
        <v>11684</v>
      </c>
      <c r="H76" s="150">
        <v>9070.33</v>
      </c>
      <c r="I76" s="162"/>
      <c r="J76" s="138">
        <v>9070.33</v>
      </c>
      <c r="K76" s="138"/>
      <c r="L76" s="396" t="s">
        <v>325</v>
      </c>
    </row>
    <row r="77" spans="1:12" ht="25.5" customHeight="1">
      <c r="A77" s="340"/>
      <c r="B77" s="340"/>
      <c r="C77" s="340"/>
      <c r="D77" s="295">
        <v>6069</v>
      </c>
      <c r="E77" s="342"/>
      <c r="F77" s="344"/>
      <c r="G77" s="161">
        <v>562</v>
      </c>
      <c r="H77" s="160">
        <v>187.39</v>
      </c>
      <c r="I77" s="162"/>
      <c r="J77" s="140"/>
      <c r="K77" s="140">
        <v>187.39</v>
      </c>
      <c r="L77" s="397"/>
    </row>
    <row r="78" spans="1:12" ht="33.75">
      <c r="A78" s="148">
        <v>29</v>
      </c>
      <c r="B78" s="148">
        <v>900</v>
      </c>
      <c r="C78" s="148">
        <v>90001</v>
      </c>
      <c r="D78" s="148">
        <v>6050</v>
      </c>
      <c r="E78" s="149" t="s">
        <v>326</v>
      </c>
      <c r="F78" s="150">
        <v>160000</v>
      </c>
      <c r="G78" s="147">
        <v>80000</v>
      </c>
      <c r="H78" s="147">
        <v>2800</v>
      </c>
      <c r="I78" s="138">
        <v>2800</v>
      </c>
      <c r="J78" s="140"/>
      <c r="K78" s="140"/>
      <c r="L78" s="139" t="s">
        <v>324</v>
      </c>
    </row>
    <row r="79" spans="1:12" ht="9.75" customHeight="1">
      <c r="A79" s="349">
        <v>30</v>
      </c>
      <c r="B79" s="349">
        <v>900</v>
      </c>
      <c r="C79" s="349">
        <v>90001</v>
      </c>
      <c r="D79" s="349">
        <v>6050</v>
      </c>
      <c r="E79" s="352" t="s">
        <v>327</v>
      </c>
      <c r="F79" s="355">
        <v>10000</v>
      </c>
      <c r="G79" s="355">
        <v>10000</v>
      </c>
      <c r="H79" s="355">
        <v>0</v>
      </c>
      <c r="I79" s="333">
        <v>0</v>
      </c>
      <c r="J79" s="131"/>
      <c r="K79" s="131"/>
      <c r="L79" s="362" t="s">
        <v>324</v>
      </c>
    </row>
    <row r="80" spans="1:12" ht="12.75" customHeight="1">
      <c r="A80" s="349"/>
      <c r="B80" s="349"/>
      <c r="C80" s="349"/>
      <c r="D80" s="349"/>
      <c r="E80" s="352"/>
      <c r="F80" s="355"/>
      <c r="G80" s="355"/>
      <c r="H80" s="355"/>
      <c r="I80" s="333"/>
      <c r="J80" s="131"/>
      <c r="K80" s="131"/>
      <c r="L80" s="362"/>
    </row>
    <row r="81" spans="1:12" ht="9" customHeight="1">
      <c r="A81" s="349"/>
      <c r="B81" s="349"/>
      <c r="C81" s="349"/>
      <c r="D81" s="349"/>
      <c r="E81" s="352"/>
      <c r="F81" s="355"/>
      <c r="G81" s="355"/>
      <c r="H81" s="355"/>
      <c r="I81" s="333"/>
      <c r="J81" s="131"/>
      <c r="K81" s="131"/>
      <c r="L81" s="362"/>
    </row>
    <row r="82" spans="1:12" ht="5.25" customHeight="1">
      <c r="A82" s="350"/>
      <c r="B82" s="350"/>
      <c r="C82" s="350"/>
      <c r="D82" s="350"/>
      <c r="E82" s="395"/>
      <c r="F82" s="356"/>
      <c r="G82" s="356"/>
      <c r="H82" s="356"/>
      <c r="I82" s="357"/>
      <c r="J82" s="132"/>
      <c r="K82" s="132"/>
      <c r="L82" s="363"/>
    </row>
    <row r="83" spans="1:12" ht="12.75">
      <c r="A83" s="348">
        <v>31</v>
      </c>
      <c r="B83" s="348">
        <v>900</v>
      </c>
      <c r="C83" s="348">
        <v>90015</v>
      </c>
      <c r="D83" s="348">
        <v>6050</v>
      </c>
      <c r="E83" s="391" t="s">
        <v>328</v>
      </c>
      <c r="F83" s="354">
        <v>74000</v>
      </c>
      <c r="G83" s="354">
        <v>74000</v>
      </c>
      <c r="H83" s="354">
        <v>7327.5</v>
      </c>
      <c r="I83" s="332">
        <v>7327.5</v>
      </c>
      <c r="J83" s="130"/>
      <c r="K83" s="130"/>
      <c r="L83" s="388" t="s">
        <v>360</v>
      </c>
    </row>
    <row r="84" spans="1:12" ht="12.75">
      <c r="A84" s="349"/>
      <c r="B84" s="349"/>
      <c r="C84" s="349"/>
      <c r="D84" s="349"/>
      <c r="E84" s="352"/>
      <c r="F84" s="355"/>
      <c r="G84" s="355"/>
      <c r="H84" s="355"/>
      <c r="I84" s="333"/>
      <c r="J84" s="131"/>
      <c r="K84" s="131"/>
      <c r="L84" s="389"/>
    </row>
    <row r="85" spans="1:12" ht="12.75">
      <c r="A85" s="349"/>
      <c r="B85" s="349"/>
      <c r="C85" s="349"/>
      <c r="D85" s="349"/>
      <c r="E85" s="352"/>
      <c r="F85" s="355"/>
      <c r="G85" s="355"/>
      <c r="H85" s="355"/>
      <c r="I85" s="333"/>
      <c r="J85" s="131"/>
      <c r="K85" s="131"/>
      <c r="L85" s="389"/>
    </row>
    <row r="86" spans="1:12" ht="12.75">
      <c r="A86" s="350"/>
      <c r="B86" s="350"/>
      <c r="C86" s="350"/>
      <c r="D86" s="350"/>
      <c r="E86" s="353"/>
      <c r="F86" s="356"/>
      <c r="G86" s="356"/>
      <c r="H86" s="356"/>
      <c r="I86" s="357"/>
      <c r="J86" s="132"/>
      <c r="K86" s="132"/>
      <c r="L86" s="390"/>
    </row>
    <row r="87" spans="1:12" ht="12.75">
      <c r="A87" s="348">
        <v>32</v>
      </c>
      <c r="B87" s="348">
        <v>900</v>
      </c>
      <c r="C87" s="348">
        <v>90019</v>
      </c>
      <c r="D87" s="348">
        <v>6050</v>
      </c>
      <c r="E87" s="351" t="s">
        <v>329</v>
      </c>
      <c r="F87" s="354">
        <v>100000</v>
      </c>
      <c r="G87" s="354">
        <v>65000</v>
      </c>
      <c r="H87" s="354">
        <v>57702.75</v>
      </c>
      <c r="I87" s="332">
        <v>57702.75</v>
      </c>
      <c r="J87" s="130"/>
      <c r="K87" s="130"/>
      <c r="L87" s="361" t="s">
        <v>324</v>
      </c>
    </row>
    <row r="88" spans="1:12" ht="12.75">
      <c r="A88" s="349"/>
      <c r="B88" s="349"/>
      <c r="C88" s="349"/>
      <c r="D88" s="349"/>
      <c r="E88" s="352"/>
      <c r="F88" s="355"/>
      <c r="G88" s="355"/>
      <c r="H88" s="355"/>
      <c r="I88" s="333"/>
      <c r="J88" s="131"/>
      <c r="K88" s="131"/>
      <c r="L88" s="362"/>
    </row>
    <row r="89" spans="1:12" ht="12.75">
      <c r="A89" s="349"/>
      <c r="B89" s="349"/>
      <c r="C89" s="349"/>
      <c r="D89" s="349"/>
      <c r="E89" s="352"/>
      <c r="F89" s="355"/>
      <c r="G89" s="355"/>
      <c r="H89" s="355"/>
      <c r="I89" s="333"/>
      <c r="J89" s="131"/>
      <c r="K89" s="131"/>
      <c r="L89" s="362"/>
    </row>
    <row r="90" spans="1:12" ht="10.5" customHeight="1">
      <c r="A90" s="350"/>
      <c r="B90" s="350"/>
      <c r="C90" s="350"/>
      <c r="D90" s="350"/>
      <c r="E90" s="353"/>
      <c r="F90" s="356"/>
      <c r="G90" s="356"/>
      <c r="H90" s="356"/>
      <c r="I90" s="357"/>
      <c r="J90" s="132"/>
      <c r="K90" s="132"/>
      <c r="L90" s="363"/>
    </row>
    <row r="91" spans="1:12" ht="12.75">
      <c r="A91" s="348">
        <v>33</v>
      </c>
      <c r="B91" s="348">
        <v>900</v>
      </c>
      <c r="C91" s="348">
        <v>90019</v>
      </c>
      <c r="D91" s="348">
        <v>6050</v>
      </c>
      <c r="E91" s="351" t="s">
        <v>330</v>
      </c>
      <c r="F91" s="354">
        <v>135000</v>
      </c>
      <c r="G91" s="354">
        <v>135000</v>
      </c>
      <c r="H91" s="354">
        <v>117442.67</v>
      </c>
      <c r="I91" s="332">
        <v>117442.67</v>
      </c>
      <c r="J91" s="130"/>
      <c r="K91" s="130"/>
      <c r="L91" s="361" t="s">
        <v>324</v>
      </c>
    </row>
    <row r="92" spans="1:12" ht="12.75">
      <c r="A92" s="349"/>
      <c r="B92" s="349"/>
      <c r="C92" s="349"/>
      <c r="D92" s="349"/>
      <c r="E92" s="352"/>
      <c r="F92" s="355"/>
      <c r="G92" s="355"/>
      <c r="H92" s="355"/>
      <c r="I92" s="333"/>
      <c r="J92" s="131"/>
      <c r="K92" s="131"/>
      <c r="L92" s="362"/>
    </row>
    <row r="93" spans="1:12" ht="12.75">
      <c r="A93" s="349"/>
      <c r="B93" s="349"/>
      <c r="C93" s="349"/>
      <c r="D93" s="349"/>
      <c r="E93" s="352"/>
      <c r="F93" s="355"/>
      <c r="G93" s="355"/>
      <c r="H93" s="355"/>
      <c r="I93" s="333"/>
      <c r="J93" s="131"/>
      <c r="K93" s="131"/>
      <c r="L93" s="362"/>
    </row>
    <row r="94" spans="1:12" ht="12" customHeight="1">
      <c r="A94" s="350"/>
      <c r="B94" s="350"/>
      <c r="C94" s="350"/>
      <c r="D94" s="350"/>
      <c r="E94" s="353"/>
      <c r="F94" s="356"/>
      <c r="G94" s="356"/>
      <c r="H94" s="356"/>
      <c r="I94" s="357"/>
      <c r="J94" s="132"/>
      <c r="K94" s="132"/>
      <c r="L94" s="363"/>
    </row>
    <row r="95" spans="1:12" ht="22.5" customHeight="1">
      <c r="A95" s="348">
        <v>34</v>
      </c>
      <c r="B95" s="348">
        <v>900</v>
      </c>
      <c r="C95" s="348">
        <v>90019</v>
      </c>
      <c r="D95" s="348">
        <v>6050</v>
      </c>
      <c r="E95" s="351" t="s">
        <v>331</v>
      </c>
      <c r="F95" s="354">
        <v>20000</v>
      </c>
      <c r="G95" s="354">
        <v>20000</v>
      </c>
      <c r="H95" s="354">
        <v>0</v>
      </c>
      <c r="I95" s="332">
        <v>0</v>
      </c>
      <c r="J95" s="130"/>
      <c r="K95" s="130"/>
      <c r="L95" s="361" t="s">
        <v>324</v>
      </c>
    </row>
    <row r="96" spans="1:12" ht="27.75" customHeight="1">
      <c r="A96" s="349"/>
      <c r="B96" s="349"/>
      <c r="C96" s="349"/>
      <c r="D96" s="349"/>
      <c r="E96" s="352"/>
      <c r="F96" s="355"/>
      <c r="G96" s="355"/>
      <c r="H96" s="355"/>
      <c r="I96" s="333"/>
      <c r="J96" s="131"/>
      <c r="K96" s="131"/>
      <c r="L96" s="362"/>
    </row>
    <row r="97" spans="1:12" ht="18" customHeight="1">
      <c r="A97" s="349"/>
      <c r="B97" s="349"/>
      <c r="C97" s="349"/>
      <c r="D97" s="349"/>
      <c r="E97" s="352"/>
      <c r="F97" s="355"/>
      <c r="G97" s="355"/>
      <c r="H97" s="355"/>
      <c r="I97" s="333"/>
      <c r="J97" s="131"/>
      <c r="K97" s="131"/>
      <c r="L97" s="362"/>
    </row>
    <row r="98" spans="1:12" ht="12.75" customHeight="1">
      <c r="A98" s="350"/>
      <c r="B98" s="350"/>
      <c r="C98" s="350"/>
      <c r="D98" s="350"/>
      <c r="E98" s="353"/>
      <c r="F98" s="356"/>
      <c r="G98" s="356"/>
      <c r="H98" s="356"/>
      <c r="I98" s="357"/>
      <c r="J98" s="132"/>
      <c r="K98" s="132"/>
      <c r="L98" s="363"/>
    </row>
    <row r="99" spans="1:12" ht="12.75">
      <c r="A99" s="348">
        <v>35</v>
      </c>
      <c r="B99" s="348">
        <v>900</v>
      </c>
      <c r="C99" s="348">
        <v>90019</v>
      </c>
      <c r="D99" s="348">
        <v>6050</v>
      </c>
      <c r="E99" s="376" t="s">
        <v>332</v>
      </c>
      <c r="F99" s="354">
        <v>60000</v>
      </c>
      <c r="G99" s="354">
        <v>60000</v>
      </c>
      <c r="H99" s="354">
        <v>52049.48</v>
      </c>
      <c r="I99" s="332">
        <v>52049.48</v>
      </c>
      <c r="J99" s="130"/>
      <c r="K99" s="130"/>
      <c r="L99" s="361" t="s">
        <v>324</v>
      </c>
    </row>
    <row r="100" spans="1:12" ht="12.75">
      <c r="A100" s="349"/>
      <c r="B100" s="349"/>
      <c r="C100" s="349"/>
      <c r="D100" s="349"/>
      <c r="E100" s="377"/>
      <c r="F100" s="355"/>
      <c r="G100" s="355"/>
      <c r="H100" s="355"/>
      <c r="I100" s="333"/>
      <c r="J100" s="131"/>
      <c r="K100" s="131"/>
      <c r="L100" s="362"/>
    </row>
    <row r="101" spans="1:12" ht="12.75">
      <c r="A101" s="349"/>
      <c r="B101" s="349"/>
      <c r="C101" s="349"/>
      <c r="D101" s="349"/>
      <c r="E101" s="377"/>
      <c r="F101" s="355"/>
      <c r="G101" s="355"/>
      <c r="H101" s="355"/>
      <c r="I101" s="333"/>
      <c r="J101" s="131"/>
      <c r="K101" s="131"/>
      <c r="L101" s="362"/>
    </row>
    <row r="102" spans="1:12" ht="12.75" customHeight="1">
      <c r="A102" s="349"/>
      <c r="B102" s="349"/>
      <c r="C102" s="349"/>
      <c r="D102" s="349"/>
      <c r="E102" s="377"/>
      <c r="F102" s="355"/>
      <c r="G102" s="355"/>
      <c r="H102" s="355"/>
      <c r="I102" s="333"/>
      <c r="J102" s="131"/>
      <c r="K102" s="131"/>
      <c r="L102" s="363"/>
    </row>
    <row r="103" spans="1:12" ht="12.75">
      <c r="A103" s="339">
        <v>36</v>
      </c>
      <c r="B103" s="339">
        <v>900</v>
      </c>
      <c r="C103" s="339">
        <v>90019</v>
      </c>
      <c r="D103" s="339">
        <v>6050</v>
      </c>
      <c r="E103" s="385" t="s">
        <v>333</v>
      </c>
      <c r="F103" s="336">
        <v>60000</v>
      </c>
      <c r="G103" s="336">
        <v>60000</v>
      </c>
      <c r="H103" s="336">
        <v>0</v>
      </c>
      <c r="I103" s="345">
        <v>0</v>
      </c>
      <c r="J103" s="135"/>
      <c r="K103" s="135" t="s">
        <v>289</v>
      </c>
      <c r="L103" s="361" t="s">
        <v>324</v>
      </c>
    </row>
    <row r="104" spans="1:12" ht="12.75">
      <c r="A104" s="384"/>
      <c r="B104" s="384"/>
      <c r="C104" s="384"/>
      <c r="D104" s="384"/>
      <c r="E104" s="386"/>
      <c r="F104" s="337"/>
      <c r="G104" s="337"/>
      <c r="H104" s="337"/>
      <c r="I104" s="346"/>
      <c r="J104" s="136"/>
      <c r="K104" s="136"/>
      <c r="L104" s="362"/>
    </row>
    <row r="105" spans="1:12" ht="12.75">
      <c r="A105" s="384"/>
      <c r="B105" s="384"/>
      <c r="C105" s="384"/>
      <c r="D105" s="384"/>
      <c r="E105" s="386"/>
      <c r="F105" s="337"/>
      <c r="G105" s="337"/>
      <c r="H105" s="337"/>
      <c r="I105" s="346"/>
      <c r="J105" s="136"/>
      <c r="K105" s="136"/>
      <c r="L105" s="362"/>
    </row>
    <row r="106" spans="1:12" ht="12.75">
      <c r="A106" s="340"/>
      <c r="B106" s="340"/>
      <c r="C106" s="340"/>
      <c r="D106" s="340"/>
      <c r="E106" s="387"/>
      <c r="F106" s="338"/>
      <c r="G106" s="338"/>
      <c r="H106" s="338"/>
      <c r="I106" s="347"/>
      <c r="J106" s="137"/>
      <c r="K106" s="137"/>
      <c r="L106" s="363"/>
    </row>
    <row r="107" spans="1:12" ht="12.75">
      <c r="A107" s="382">
        <v>37</v>
      </c>
      <c r="B107" s="349">
        <v>900</v>
      </c>
      <c r="C107" s="349">
        <v>90019</v>
      </c>
      <c r="D107" s="349">
        <v>6050</v>
      </c>
      <c r="E107" s="352" t="s">
        <v>334</v>
      </c>
      <c r="F107" s="355">
        <v>670000</v>
      </c>
      <c r="G107" s="355">
        <v>20000</v>
      </c>
      <c r="H107" s="355">
        <v>19564.99</v>
      </c>
      <c r="I107" s="333">
        <v>19564.99</v>
      </c>
      <c r="J107" s="131"/>
      <c r="K107" s="131"/>
      <c r="L107" s="361" t="s">
        <v>324</v>
      </c>
    </row>
    <row r="108" spans="1:12" ht="12.75">
      <c r="A108" s="382"/>
      <c r="B108" s="349"/>
      <c r="C108" s="349"/>
      <c r="D108" s="349"/>
      <c r="E108" s="352"/>
      <c r="F108" s="355"/>
      <c r="G108" s="355"/>
      <c r="H108" s="355"/>
      <c r="I108" s="333"/>
      <c r="J108" s="131"/>
      <c r="K108" s="131"/>
      <c r="L108" s="362"/>
    </row>
    <row r="109" spans="1:12" ht="12.75">
      <c r="A109" s="382"/>
      <c r="B109" s="349"/>
      <c r="C109" s="349"/>
      <c r="D109" s="349"/>
      <c r="E109" s="352"/>
      <c r="F109" s="355"/>
      <c r="G109" s="355"/>
      <c r="H109" s="355"/>
      <c r="I109" s="333"/>
      <c r="J109" s="131"/>
      <c r="K109" s="131"/>
      <c r="L109" s="362"/>
    </row>
    <row r="110" spans="1:12" ht="12" customHeight="1">
      <c r="A110" s="383"/>
      <c r="B110" s="350"/>
      <c r="C110" s="350"/>
      <c r="D110" s="350"/>
      <c r="E110" s="353"/>
      <c r="F110" s="356"/>
      <c r="G110" s="356"/>
      <c r="H110" s="356"/>
      <c r="I110" s="357"/>
      <c r="J110" s="132"/>
      <c r="K110" s="132"/>
      <c r="L110" s="363"/>
    </row>
    <row r="111" spans="1:12" ht="15" customHeight="1">
      <c r="A111" s="348" t="s">
        <v>361</v>
      </c>
      <c r="B111" s="348">
        <v>900</v>
      </c>
      <c r="C111" s="348">
        <v>90095</v>
      </c>
      <c r="D111" s="348">
        <v>6050</v>
      </c>
      <c r="E111" s="368" t="s">
        <v>357</v>
      </c>
      <c r="F111" s="354">
        <v>3858341</v>
      </c>
      <c r="G111" s="354">
        <v>102705</v>
      </c>
      <c r="H111" s="364">
        <v>99738.13</v>
      </c>
      <c r="I111" s="366">
        <v>99738.13</v>
      </c>
      <c r="J111" s="141"/>
      <c r="K111" s="141"/>
      <c r="L111" s="373" t="s">
        <v>335</v>
      </c>
    </row>
    <row r="112" spans="1:12" ht="13.5" customHeight="1">
      <c r="A112" s="349"/>
      <c r="B112" s="349"/>
      <c r="C112" s="349"/>
      <c r="D112" s="349"/>
      <c r="E112" s="369"/>
      <c r="F112" s="355"/>
      <c r="G112" s="355"/>
      <c r="H112" s="365"/>
      <c r="I112" s="367"/>
      <c r="J112" s="142"/>
      <c r="K112" s="142"/>
      <c r="L112" s="374"/>
    </row>
    <row r="113" spans="1:12" ht="12" customHeight="1">
      <c r="A113" s="349"/>
      <c r="B113" s="349"/>
      <c r="C113" s="349"/>
      <c r="D113" s="349"/>
      <c r="E113" s="369"/>
      <c r="F113" s="355"/>
      <c r="G113" s="355"/>
      <c r="H113" s="365"/>
      <c r="I113" s="367"/>
      <c r="J113" s="142"/>
      <c r="K113" s="142"/>
      <c r="L113" s="374"/>
    </row>
    <row r="114" spans="1:12" ht="12.75" customHeight="1" hidden="1">
      <c r="A114" s="349"/>
      <c r="B114" s="349"/>
      <c r="C114" s="349"/>
      <c r="D114" s="349"/>
      <c r="E114" s="369"/>
      <c r="F114" s="355"/>
      <c r="G114" s="355"/>
      <c r="H114" s="365"/>
      <c r="I114" s="367"/>
      <c r="J114" s="142"/>
      <c r="K114" s="142"/>
      <c r="L114" s="374"/>
    </row>
    <row r="115" spans="1:12" ht="26.25" customHeight="1">
      <c r="A115" s="381"/>
      <c r="B115" s="381"/>
      <c r="C115" s="381"/>
      <c r="D115" s="296">
        <v>6057</v>
      </c>
      <c r="E115" s="370"/>
      <c r="F115" s="355"/>
      <c r="G115" s="297">
        <v>564952</v>
      </c>
      <c r="H115" s="298">
        <v>555465.46</v>
      </c>
      <c r="I115" s="300"/>
      <c r="J115" s="299">
        <v>555465.46</v>
      </c>
      <c r="K115" s="299"/>
      <c r="L115" s="379"/>
    </row>
    <row r="116" spans="1:12" ht="12.75">
      <c r="A116" s="380" t="s">
        <v>362</v>
      </c>
      <c r="B116" s="380">
        <v>900</v>
      </c>
      <c r="C116" s="380">
        <v>90095</v>
      </c>
      <c r="D116" s="380">
        <v>6050</v>
      </c>
      <c r="E116" s="368" t="s">
        <v>358</v>
      </c>
      <c r="F116" s="355"/>
      <c r="G116" s="441">
        <v>53160</v>
      </c>
      <c r="H116" s="442">
        <v>11930</v>
      </c>
      <c r="I116" s="371">
        <v>11930</v>
      </c>
      <c r="J116" s="334"/>
      <c r="K116" s="279"/>
      <c r="L116" s="373" t="s">
        <v>335</v>
      </c>
    </row>
    <row r="117" spans="1:12" ht="12.75">
      <c r="A117" s="349"/>
      <c r="B117" s="349"/>
      <c r="C117" s="349"/>
      <c r="D117" s="349"/>
      <c r="E117" s="369"/>
      <c r="F117" s="355"/>
      <c r="G117" s="355"/>
      <c r="H117" s="365"/>
      <c r="I117" s="367"/>
      <c r="J117" s="333"/>
      <c r="K117" s="131"/>
      <c r="L117" s="374"/>
    </row>
    <row r="118" spans="1:12" ht="12.75">
      <c r="A118" s="349"/>
      <c r="B118" s="349"/>
      <c r="C118" s="349"/>
      <c r="D118" s="381"/>
      <c r="E118" s="369"/>
      <c r="F118" s="355"/>
      <c r="G118" s="400"/>
      <c r="H118" s="439"/>
      <c r="I118" s="372"/>
      <c r="J118" s="333"/>
      <c r="K118" s="131"/>
      <c r="L118" s="374"/>
    </row>
    <row r="119" spans="1:12" ht="12.75">
      <c r="A119" s="349"/>
      <c r="B119" s="349"/>
      <c r="C119" s="349"/>
      <c r="D119" s="380">
        <v>6057</v>
      </c>
      <c r="E119" s="369"/>
      <c r="F119" s="355"/>
      <c r="G119" s="355"/>
      <c r="H119" s="365"/>
      <c r="I119" s="367"/>
      <c r="J119" s="334"/>
      <c r="K119" s="334"/>
      <c r="L119" s="374"/>
    </row>
    <row r="120" spans="1:12" ht="15" customHeight="1">
      <c r="A120" s="381"/>
      <c r="B120" s="381"/>
      <c r="C120" s="381"/>
      <c r="D120" s="381"/>
      <c r="E120" s="370"/>
      <c r="F120" s="355"/>
      <c r="G120" s="400"/>
      <c r="H120" s="439"/>
      <c r="I120" s="372"/>
      <c r="J120" s="335"/>
      <c r="K120" s="335"/>
      <c r="L120" s="375"/>
    </row>
    <row r="121" spans="1:12" ht="12.75" customHeight="1">
      <c r="A121" s="380" t="s">
        <v>363</v>
      </c>
      <c r="B121" s="380">
        <v>900</v>
      </c>
      <c r="C121" s="380">
        <v>90095</v>
      </c>
      <c r="D121" s="380">
        <v>6050</v>
      </c>
      <c r="E121" s="445" t="s">
        <v>359</v>
      </c>
      <c r="F121" s="355"/>
      <c r="G121" s="441">
        <v>9000</v>
      </c>
      <c r="H121" s="442">
        <v>8800</v>
      </c>
      <c r="I121" s="371">
        <v>8800</v>
      </c>
      <c r="J121" s="334"/>
      <c r="K121" s="334"/>
      <c r="L121" s="401" t="s">
        <v>335</v>
      </c>
    </row>
    <row r="122" spans="1:12" ht="12.75">
      <c r="A122" s="349"/>
      <c r="B122" s="349"/>
      <c r="C122" s="349"/>
      <c r="D122" s="349"/>
      <c r="E122" s="369"/>
      <c r="F122" s="355"/>
      <c r="G122" s="355"/>
      <c r="H122" s="365"/>
      <c r="I122" s="372"/>
      <c r="J122" s="335"/>
      <c r="K122" s="335"/>
      <c r="L122" s="374"/>
    </row>
    <row r="123" spans="1:12" ht="12.75">
      <c r="A123" s="349"/>
      <c r="B123" s="349"/>
      <c r="C123" s="349"/>
      <c r="D123" s="349">
        <v>6057</v>
      </c>
      <c r="E123" s="369"/>
      <c r="F123" s="355"/>
      <c r="G123" s="441"/>
      <c r="H123" s="442"/>
      <c r="I123" s="371"/>
      <c r="J123" s="334"/>
      <c r="K123" s="334"/>
      <c r="L123" s="374"/>
    </row>
    <row r="124" spans="1:12" ht="12.75">
      <c r="A124" s="350"/>
      <c r="B124" s="350"/>
      <c r="C124" s="350"/>
      <c r="D124" s="350"/>
      <c r="E124" s="440"/>
      <c r="F124" s="356"/>
      <c r="G124" s="356"/>
      <c r="H124" s="443"/>
      <c r="I124" s="438"/>
      <c r="J124" s="357"/>
      <c r="K124" s="357"/>
      <c r="L124" s="379"/>
    </row>
    <row r="125" spans="1:12" ht="12.75">
      <c r="A125" s="348">
        <v>39</v>
      </c>
      <c r="B125" s="348">
        <v>900</v>
      </c>
      <c r="C125" s="348">
        <v>90095</v>
      </c>
      <c r="D125" s="348">
        <v>6010</v>
      </c>
      <c r="E125" s="376" t="s">
        <v>336</v>
      </c>
      <c r="F125" s="354">
        <v>3000000</v>
      </c>
      <c r="G125" s="354">
        <v>2300000</v>
      </c>
      <c r="H125" s="354">
        <v>2300000</v>
      </c>
      <c r="I125" s="332">
        <v>2300000</v>
      </c>
      <c r="J125" s="130"/>
      <c r="K125" s="130"/>
      <c r="L125" s="361" t="s">
        <v>314</v>
      </c>
    </row>
    <row r="126" spans="1:12" ht="12.75">
      <c r="A126" s="349"/>
      <c r="B126" s="349"/>
      <c r="C126" s="349"/>
      <c r="D126" s="349"/>
      <c r="E126" s="377"/>
      <c r="F126" s="355"/>
      <c r="G126" s="355"/>
      <c r="H126" s="355"/>
      <c r="I126" s="333"/>
      <c r="J126" s="131"/>
      <c r="K126" s="131"/>
      <c r="L126" s="362"/>
    </row>
    <row r="127" spans="1:12" ht="12.75">
      <c r="A127" s="349"/>
      <c r="B127" s="349"/>
      <c r="C127" s="349"/>
      <c r="D127" s="349"/>
      <c r="E127" s="377"/>
      <c r="F127" s="355"/>
      <c r="G127" s="355"/>
      <c r="H127" s="355"/>
      <c r="I127" s="333"/>
      <c r="J127" s="131"/>
      <c r="K127" s="131"/>
      <c r="L127" s="362"/>
    </row>
    <row r="128" spans="1:12" ht="6" customHeight="1">
      <c r="A128" s="350"/>
      <c r="B128" s="350"/>
      <c r="C128" s="350"/>
      <c r="D128" s="350"/>
      <c r="E128" s="378"/>
      <c r="F128" s="356"/>
      <c r="G128" s="356"/>
      <c r="H128" s="356"/>
      <c r="I128" s="357"/>
      <c r="J128" s="132"/>
      <c r="K128" s="132"/>
      <c r="L128" s="363"/>
    </row>
    <row r="129" spans="1:12" ht="12.75">
      <c r="A129" s="348">
        <v>40</v>
      </c>
      <c r="B129" s="348">
        <v>900</v>
      </c>
      <c r="C129" s="348">
        <v>90095</v>
      </c>
      <c r="D129" s="348">
        <v>6050</v>
      </c>
      <c r="E129" s="351" t="s">
        <v>337</v>
      </c>
      <c r="F129" s="354">
        <v>210000</v>
      </c>
      <c r="G129" s="354">
        <v>76774</v>
      </c>
      <c r="H129" s="354">
        <v>67550</v>
      </c>
      <c r="I129" s="332">
        <v>67550</v>
      </c>
      <c r="J129" s="130"/>
      <c r="K129" s="130"/>
      <c r="L129" s="361" t="s">
        <v>324</v>
      </c>
    </row>
    <row r="130" spans="1:12" ht="12.75">
      <c r="A130" s="349"/>
      <c r="B130" s="349"/>
      <c r="C130" s="349"/>
      <c r="D130" s="349"/>
      <c r="E130" s="352"/>
      <c r="F130" s="355"/>
      <c r="G130" s="355"/>
      <c r="H130" s="355"/>
      <c r="I130" s="333"/>
      <c r="J130" s="131"/>
      <c r="K130" s="131"/>
      <c r="L130" s="362"/>
    </row>
    <row r="131" spans="1:12" ht="12.75">
      <c r="A131" s="349"/>
      <c r="B131" s="349"/>
      <c r="C131" s="349"/>
      <c r="D131" s="349"/>
      <c r="E131" s="352"/>
      <c r="F131" s="355"/>
      <c r="G131" s="355"/>
      <c r="H131" s="355"/>
      <c r="I131" s="333"/>
      <c r="J131" s="131"/>
      <c r="K131" s="131"/>
      <c r="L131" s="362"/>
    </row>
    <row r="132" spans="1:12" ht="12.75">
      <c r="A132" s="350"/>
      <c r="B132" s="350"/>
      <c r="C132" s="350"/>
      <c r="D132" s="350"/>
      <c r="E132" s="353"/>
      <c r="F132" s="356"/>
      <c r="G132" s="356"/>
      <c r="H132" s="356"/>
      <c r="I132" s="357"/>
      <c r="J132" s="132"/>
      <c r="K132" s="132"/>
      <c r="L132" s="363"/>
    </row>
    <row r="133" spans="1:12" ht="12.75">
      <c r="A133" s="348">
        <v>41</v>
      </c>
      <c r="B133" s="348">
        <v>926</v>
      </c>
      <c r="C133" s="348">
        <v>92601</v>
      </c>
      <c r="D133" s="348">
        <v>6050</v>
      </c>
      <c r="E133" s="351" t="s">
        <v>338</v>
      </c>
      <c r="F133" s="354">
        <v>1016000</v>
      </c>
      <c r="G133" s="354">
        <v>1016000</v>
      </c>
      <c r="H133" s="354">
        <v>997558.79</v>
      </c>
      <c r="I133" s="332">
        <v>334558.79</v>
      </c>
      <c r="J133" s="130"/>
      <c r="K133" s="332">
        <v>663000</v>
      </c>
      <c r="L133" s="358" t="s">
        <v>366</v>
      </c>
    </row>
    <row r="134" spans="1:12" ht="12.75">
      <c r="A134" s="349"/>
      <c r="B134" s="349"/>
      <c r="C134" s="349"/>
      <c r="D134" s="349"/>
      <c r="E134" s="352"/>
      <c r="F134" s="355"/>
      <c r="G134" s="355"/>
      <c r="H134" s="355"/>
      <c r="I134" s="333"/>
      <c r="J134" s="131"/>
      <c r="K134" s="333"/>
      <c r="L134" s="359"/>
    </row>
    <row r="135" spans="1:12" ht="12.75">
      <c r="A135" s="349"/>
      <c r="B135" s="349"/>
      <c r="C135" s="349"/>
      <c r="D135" s="349"/>
      <c r="E135" s="352"/>
      <c r="F135" s="355"/>
      <c r="G135" s="355"/>
      <c r="H135" s="355"/>
      <c r="I135" s="333"/>
      <c r="J135" s="131"/>
      <c r="K135" s="333"/>
      <c r="L135" s="359"/>
    </row>
    <row r="136" spans="1:12" ht="11.25" customHeight="1">
      <c r="A136" s="350"/>
      <c r="B136" s="350"/>
      <c r="C136" s="350"/>
      <c r="D136" s="350"/>
      <c r="E136" s="353"/>
      <c r="F136" s="356"/>
      <c r="G136" s="356"/>
      <c r="H136" s="356"/>
      <c r="I136" s="357"/>
      <c r="J136" s="132"/>
      <c r="K136" s="357"/>
      <c r="L136" s="360"/>
    </row>
    <row r="137" spans="1:12" ht="26.25" customHeight="1">
      <c r="A137" s="329" t="s">
        <v>290</v>
      </c>
      <c r="B137" s="330"/>
      <c r="C137" s="330"/>
      <c r="D137" s="330"/>
      <c r="E137" s="331"/>
      <c r="F137" s="305">
        <f aca="true" t="shared" si="0" ref="F137:K137">SUM(F11:F136)</f>
        <v>61882802</v>
      </c>
      <c r="G137" s="305">
        <f t="shared" si="0"/>
        <v>7527538</v>
      </c>
      <c r="H137" s="305">
        <f t="shared" si="0"/>
        <v>6847355.070000001</v>
      </c>
      <c r="I137" s="306">
        <f t="shared" si="0"/>
        <v>5280174.749999999</v>
      </c>
      <c r="J137" s="306">
        <f t="shared" si="0"/>
        <v>564535.7899999999</v>
      </c>
      <c r="K137" s="306">
        <f t="shared" si="0"/>
        <v>1002644.53</v>
      </c>
      <c r="L137" s="307"/>
    </row>
    <row r="138" spans="1:12" ht="12.75">
      <c r="A138" s="127"/>
      <c r="B138" s="127"/>
      <c r="C138" s="127"/>
      <c r="D138" s="127"/>
      <c r="E138" s="273"/>
      <c r="F138" s="127"/>
      <c r="G138" s="127"/>
      <c r="H138" s="159"/>
      <c r="I138" s="126"/>
      <c r="J138" s="126"/>
      <c r="K138" s="126"/>
      <c r="L138" s="128"/>
    </row>
    <row r="139" spans="1:13" ht="36.75" customHeight="1">
      <c r="A139" s="328" t="s">
        <v>378</v>
      </c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10"/>
    </row>
    <row r="141" spans="1:8" ht="12.75">
      <c r="A141" s="444" t="s">
        <v>373</v>
      </c>
      <c r="B141" s="444"/>
      <c r="C141" s="444"/>
      <c r="D141" s="444"/>
      <c r="E141" s="444"/>
      <c r="F141" s="303"/>
      <c r="G141" s="303"/>
      <c r="H141" s="303"/>
    </row>
    <row r="142" ht="12.75">
      <c r="G142" s="274"/>
    </row>
  </sheetData>
  <sheetProtection/>
  <mergeCells count="309">
    <mergeCell ref="G116:G118"/>
    <mergeCell ref="G119:G120"/>
    <mergeCell ref="H116:H118"/>
    <mergeCell ref="I79:I82"/>
    <mergeCell ref="A121:A124"/>
    <mergeCell ref="C121:C124"/>
    <mergeCell ref="H121:H122"/>
    <mergeCell ref="H123:H124"/>
    <mergeCell ref="A141:E141"/>
    <mergeCell ref="L121:L124"/>
    <mergeCell ref="K121:K122"/>
    <mergeCell ref="E121:E124"/>
    <mergeCell ref="G121:G122"/>
    <mergeCell ref="A111:A115"/>
    <mergeCell ref="B111:B115"/>
    <mergeCell ref="C111:C115"/>
    <mergeCell ref="E116:E120"/>
    <mergeCell ref="B116:B120"/>
    <mergeCell ref="G123:G124"/>
    <mergeCell ref="D116:D118"/>
    <mergeCell ref="C116:C120"/>
    <mergeCell ref="A116:A120"/>
    <mergeCell ref="B121:B124"/>
    <mergeCell ref="G15:G16"/>
    <mergeCell ref="G17:G18"/>
    <mergeCell ref="H15:H16"/>
    <mergeCell ref="H17:H18"/>
    <mergeCell ref="A15:A18"/>
    <mergeCell ref="B15:B18"/>
    <mergeCell ref="C15:C18"/>
    <mergeCell ref="E15:E18"/>
    <mergeCell ref="F15:F18"/>
    <mergeCell ref="D17:D18"/>
    <mergeCell ref="K133:K136"/>
    <mergeCell ref="J119:J120"/>
    <mergeCell ref="K119:K120"/>
    <mergeCell ref="I123:I124"/>
    <mergeCell ref="J116:J118"/>
    <mergeCell ref="H119:H120"/>
    <mergeCell ref="H125:H128"/>
    <mergeCell ref="I125:I128"/>
    <mergeCell ref="K1:L3"/>
    <mergeCell ref="A4:L4"/>
    <mergeCell ref="A5:A9"/>
    <mergeCell ref="B5:B9"/>
    <mergeCell ref="C5:C9"/>
    <mergeCell ref="D5:D9"/>
    <mergeCell ref="E5:E9"/>
    <mergeCell ref="F5:F9"/>
    <mergeCell ref="G5:G9"/>
    <mergeCell ref="H5:H9"/>
    <mergeCell ref="I5:K5"/>
    <mergeCell ref="L5:L9"/>
    <mergeCell ref="I6:I9"/>
    <mergeCell ref="J6:J9"/>
    <mergeCell ref="K6:K9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L11:L14"/>
    <mergeCell ref="D15:D16"/>
    <mergeCell ref="L15:L18"/>
    <mergeCell ref="A19:A23"/>
    <mergeCell ref="B19:B23"/>
    <mergeCell ref="C19:C23"/>
    <mergeCell ref="D19:D23"/>
    <mergeCell ref="E19:E23"/>
    <mergeCell ref="F19:F23"/>
    <mergeCell ref="G19:G23"/>
    <mergeCell ref="H19:H23"/>
    <mergeCell ref="L19:L22"/>
    <mergeCell ref="A24:A28"/>
    <mergeCell ref="B24:B28"/>
    <mergeCell ref="C24:C28"/>
    <mergeCell ref="D24:D28"/>
    <mergeCell ref="E24:E28"/>
    <mergeCell ref="F24:F28"/>
    <mergeCell ref="G24:G28"/>
    <mergeCell ref="I24:I28"/>
    <mergeCell ref="L24:L28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L33:L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L41:L44"/>
    <mergeCell ref="A49:A52"/>
    <mergeCell ref="B49:B52"/>
    <mergeCell ref="C49:C52"/>
    <mergeCell ref="D49:D52"/>
    <mergeCell ref="E49:E52"/>
    <mergeCell ref="F49:F52"/>
    <mergeCell ref="G49:G52"/>
    <mergeCell ref="L49:L52"/>
    <mergeCell ref="A53:A56"/>
    <mergeCell ref="B53:B56"/>
    <mergeCell ref="C53:C56"/>
    <mergeCell ref="D53:D56"/>
    <mergeCell ref="E53:E56"/>
    <mergeCell ref="F53:F56"/>
    <mergeCell ref="G53:G56"/>
    <mergeCell ref="K53:K56"/>
    <mergeCell ref="L53:L56"/>
    <mergeCell ref="A57:A60"/>
    <mergeCell ref="B57:B60"/>
    <mergeCell ref="C57:C60"/>
    <mergeCell ref="D57:D60"/>
    <mergeCell ref="E57:E60"/>
    <mergeCell ref="F57:F60"/>
    <mergeCell ref="G57:G60"/>
    <mergeCell ref="L57:L60"/>
    <mergeCell ref="G68:G71"/>
    <mergeCell ref="A64:A67"/>
    <mergeCell ref="B64:B67"/>
    <mergeCell ref="C64:C67"/>
    <mergeCell ref="D64:D67"/>
    <mergeCell ref="E64:E67"/>
    <mergeCell ref="F64:F67"/>
    <mergeCell ref="L76:L77"/>
    <mergeCell ref="G64:G67"/>
    <mergeCell ref="I64:I67"/>
    <mergeCell ref="L64:L67"/>
    <mergeCell ref="A68:A71"/>
    <mergeCell ref="B68:B71"/>
    <mergeCell ref="C68:C71"/>
    <mergeCell ref="D68:D71"/>
    <mergeCell ref="E68:E71"/>
    <mergeCell ref="F68:F71"/>
    <mergeCell ref="I83:I86"/>
    <mergeCell ref="L68:L71"/>
    <mergeCell ref="A79:A82"/>
    <mergeCell ref="B79:B82"/>
    <mergeCell ref="C79:C82"/>
    <mergeCell ref="D79:D82"/>
    <mergeCell ref="E79:E82"/>
    <mergeCell ref="F79:F82"/>
    <mergeCell ref="G79:G82"/>
    <mergeCell ref="H79:H82"/>
    <mergeCell ref="I87:I90"/>
    <mergeCell ref="L79:L82"/>
    <mergeCell ref="A83:A86"/>
    <mergeCell ref="B83:B86"/>
    <mergeCell ref="C83:C86"/>
    <mergeCell ref="D83:D86"/>
    <mergeCell ref="E83:E86"/>
    <mergeCell ref="F83:F86"/>
    <mergeCell ref="G83:G86"/>
    <mergeCell ref="H83:H86"/>
    <mergeCell ref="I91:I94"/>
    <mergeCell ref="L83:L86"/>
    <mergeCell ref="A87:A90"/>
    <mergeCell ref="B87:B90"/>
    <mergeCell ref="C87:C90"/>
    <mergeCell ref="D87:D90"/>
    <mergeCell ref="E87:E90"/>
    <mergeCell ref="F87:F90"/>
    <mergeCell ref="G87:G90"/>
    <mergeCell ref="H87:H90"/>
    <mergeCell ref="I95:I98"/>
    <mergeCell ref="L87:L90"/>
    <mergeCell ref="A91:A94"/>
    <mergeCell ref="B91:B94"/>
    <mergeCell ref="C91:C94"/>
    <mergeCell ref="D91:D94"/>
    <mergeCell ref="E91:E94"/>
    <mergeCell ref="F91:F94"/>
    <mergeCell ref="G91:G94"/>
    <mergeCell ref="H91:H94"/>
    <mergeCell ref="I99:I102"/>
    <mergeCell ref="L91:L94"/>
    <mergeCell ref="A95:A98"/>
    <mergeCell ref="B95:B98"/>
    <mergeCell ref="C95:C98"/>
    <mergeCell ref="D95:D98"/>
    <mergeCell ref="E95:E98"/>
    <mergeCell ref="F95:F98"/>
    <mergeCell ref="G95:G98"/>
    <mergeCell ref="H95:H98"/>
    <mergeCell ref="I103:I106"/>
    <mergeCell ref="L95:L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I107:I110"/>
    <mergeCell ref="L99:L102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D123:D124"/>
    <mergeCell ref="L103:L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25:A128"/>
    <mergeCell ref="B125:B128"/>
    <mergeCell ref="C125:C128"/>
    <mergeCell ref="D125:D128"/>
    <mergeCell ref="E125:E128"/>
    <mergeCell ref="L107:L110"/>
    <mergeCell ref="D111:D114"/>
    <mergeCell ref="G111:G114"/>
    <mergeCell ref="L111:L115"/>
    <mergeCell ref="F111:F124"/>
    <mergeCell ref="L116:L120"/>
    <mergeCell ref="B129:B132"/>
    <mergeCell ref="C129:C132"/>
    <mergeCell ref="D129:D132"/>
    <mergeCell ref="E129:E132"/>
    <mergeCell ref="F129:F132"/>
    <mergeCell ref="I116:I118"/>
    <mergeCell ref="I119:I120"/>
    <mergeCell ref="D119:D120"/>
    <mergeCell ref="D121:D122"/>
    <mergeCell ref="I111:I114"/>
    <mergeCell ref="L125:L128"/>
    <mergeCell ref="G129:G132"/>
    <mergeCell ref="G125:G128"/>
    <mergeCell ref="E111:E115"/>
    <mergeCell ref="J123:J124"/>
    <mergeCell ref="K123:K124"/>
    <mergeCell ref="I121:I122"/>
    <mergeCell ref="J121:J122"/>
    <mergeCell ref="F125:F128"/>
    <mergeCell ref="A129:A132"/>
    <mergeCell ref="I15:I16"/>
    <mergeCell ref="H24:H28"/>
    <mergeCell ref="H133:H136"/>
    <mergeCell ref="I133:I136"/>
    <mergeCell ref="L133:L136"/>
    <mergeCell ref="H129:H132"/>
    <mergeCell ref="I129:I132"/>
    <mergeCell ref="L129:L132"/>
    <mergeCell ref="H111:H114"/>
    <mergeCell ref="I68:I71"/>
    <mergeCell ref="K19:K22"/>
    <mergeCell ref="A133:A136"/>
    <mergeCell ref="B133:B136"/>
    <mergeCell ref="C133:C136"/>
    <mergeCell ref="D133:D136"/>
    <mergeCell ref="H57:H60"/>
    <mergeCell ref="E133:E136"/>
    <mergeCell ref="F133:F136"/>
    <mergeCell ref="G133:G136"/>
    <mergeCell ref="B76:B77"/>
    <mergeCell ref="C76:C77"/>
    <mergeCell ref="E76:E77"/>
    <mergeCell ref="F76:F77"/>
    <mergeCell ref="H68:H71"/>
    <mergeCell ref="J19:J22"/>
    <mergeCell ref="I57:I60"/>
    <mergeCell ref="I53:I56"/>
    <mergeCell ref="H49:H52"/>
    <mergeCell ref="I49:I52"/>
    <mergeCell ref="A139:L139"/>
    <mergeCell ref="A137:E137"/>
    <mergeCell ref="I19:I22"/>
    <mergeCell ref="J15:J16"/>
    <mergeCell ref="K15:K16"/>
    <mergeCell ref="K17:K18"/>
    <mergeCell ref="I17:I18"/>
    <mergeCell ref="H53:H56"/>
    <mergeCell ref="H64:H67"/>
    <mergeCell ref="A76:A77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2011-03-30T08:24:50Z</cp:lastPrinted>
  <dcterms:created xsi:type="dcterms:W3CDTF">2008-02-13T13:38:46Z</dcterms:created>
  <dcterms:modified xsi:type="dcterms:W3CDTF">2011-03-30T08:25:16Z</dcterms:modified>
  <cp:category/>
  <cp:version/>
  <cp:contentType/>
  <cp:contentStatus/>
</cp:coreProperties>
</file>